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3.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updateLinks="never" defaultThemeVersion="166925"/>
  <mc:AlternateContent xmlns:mc="http://schemas.openxmlformats.org/markup-compatibility/2006">
    <mc:Choice Requires="x15">
      <x15ac:absPath xmlns:x15ac="http://schemas.microsoft.com/office/spreadsheetml/2010/11/ac" url="/Users/andretrollip/OneDrive - Foundation for Innovative New Diagnostics FIND/FIND/AMR/Scorecards/Current version/Group 1/"/>
    </mc:Choice>
  </mc:AlternateContent>
  <xr:revisionPtr revIDLastSave="0" documentId="13_ncr:1_{A9491721-A108-A74E-B718-F0136D9E1DA4}" xr6:coauthVersionLast="47" xr6:coauthVersionMax="47" xr10:uidLastSave="{00000000-0000-0000-0000-000000000000}"/>
  <bookViews>
    <workbookView xWindow="0" yWindow="0" windowWidth="51200" windowHeight="28800" tabRatio="956" xr2:uid="{00000000-000D-0000-FFFF-FFFF00000000}"/>
  </bookViews>
  <sheets>
    <sheet name="Introduction" sheetId="25" r:id="rId1"/>
    <sheet name="Instructions" sheetId="30" r:id="rId2"/>
    <sheet name="Set Audit Scope" sheetId="21" r:id="rId3"/>
    <sheet name="General AMR Module" sheetId="18" r:id="rId4"/>
    <sheet name="Urine Module" sheetId="17" r:id="rId5"/>
    <sheet name="Feces Module" sheetId="19" r:id="rId6"/>
    <sheet name="Blood Module" sheetId="20" r:id="rId7"/>
    <sheet name="Genital Module" sheetId="27" r:id="rId8"/>
    <sheet name="Pulmonary Module" sheetId="29" r:id="rId9"/>
    <sheet name="Wound Module" sheetId="28" r:id="rId10"/>
    <sheet name="Previous Audit Information" sheetId="24" r:id="rId11"/>
    <sheet name="AMR SUMMARY REPORT" sheetId="22" r:id="rId12"/>
    <sheet name="SLIPTA SUMMARY REPORT" sheetId="15" r:id="rId13"/>
    <sheet name="SLIPTA Laboratory Profile" sheetId="16" r:id="rId14"/>
    <sheet name="SLIPTA_S1" sheetId="1" r:id="rId15"/>
    <sheet name="SLIPTA_S2" sheetId="4" r:id="rId16"/>
    <sheet name="SLIPTA_S3" sheetId="5" r:id="rId17"/>
    <sheet name="SLIPTA_S4" sheetId="6" r:id="rId18"/>
    <sheet name="SLIPTA_S5" sheetId="7" r:id="rId19"/>
    <sheet name="SLIPTA_S6" sheetId="8" r:id="rId20"/>
    <sheet name="SLIPTA_S7" sheetId="9" r:id="rId21"/>
    <sheet name="SLIPTA_S8" sheetId="10" r:id="rId22"/>
    <sheet name="SLIPTA_S9" sheetId="11" r:id="rId23"/>
    <sheet name="SLIPTA_S10" sheetId="12" r:id="rId24"/>
    <sheet name="SLIPTA_S11" sheetId="13" r:id="rId25"/>
    <sheet name="SLIPTA_S12" sheetId="14" r:id="rId26"/>
  </sheets>
  <definedNames>
    <definedName name="_ftn1" localSheetId="6">'Blood Module'!#REF!</definedName>
    <definedName name="_ftn1" localSheetId="5">'Feces Module'!#REF!</definedName>
    <definedName name="_ftn1" localSheetId="3">'General AMR Module'!$I$84</definedName>
    <definedName name="_ftn1" localSheetId="7">'Genital Module'!#REF!</definedName>
    <definedName name="_ftn1" localSheetId="8">'Pulmonary Module'!#REF!</definedName>
    <definedName name="_ftn1" localSheetId="4">'Urine Module'!#REF!</definedName>
    <definedName name="_ftn1" localSheetId="9">'Wound Module'!#REF!</definedName>
    <definedName name="_ftn2" localSheetId="6">'Blood Module'!#REF!</definedName>
    <definedName name="_ftn2" localSheetId="5">'Feces Module'!#REF!</definedName>
    <definedName name="_ftn2" localSheetId="3">'General AMR Module'!$I$85</definedName>
    <definedName name="_ftn2" localSheetId="7">'Genital Module'!#REF!</definedName>
    <definedName name="_ftn2" localSheetId="8">'Pulmonary Module'!#REF!</definedName>
    <definedName name="_ftn2" localSheetId="4">'Urine Module'!#REF!</definedName>
    <definedName name="_ftn2" localSheetId="9">'Wound Module'!#REF!</definedName>
    <definedName name="_ftn3" localSheetId="6">'Blood Module'!#REF!</definedName>
    <definedName name="_ftn3" localSheetId="5">'Feces Module'!#REF!</definedName>
    <definedName name="_ftn3" localSheetId="3">'General AMR Module'!$I$86</definedName>
    <definedName name="_ftn3" localSheetId="7">'Genital Module'!#REF!</definedName>
    <definedName name="_ftn3" localSheetId="8">'Pulmonary Module'!#REF!</definedName>
    <definedName name="_ftn3" localSheetId="4">'Urine Module'!#REF!</definedName>
    <definedName name="_ftn3" localSheetId="9">'Wound Module'!#REF!</definedName>
    <definedName name="_ftn4" localSheetId="6">'Blood Module'!#REF!</definedName>
    <definedName name="_ftn4" localSheetId="5">'Feces Module'!#REF!</definedName>
    <definedName name="_ftn4" localSheetId="3">'General AMR Module'!$I$87</definedName>
    <definedName name="_ftn4" localSheetId="7">'Genital Module'!#REF!</definedName>
    <definedName name="_ftn4" localSheetId="8">'Pulmonary Module'!#REF!</definedName>
    <definedName name="_ftn4" localSheetId="4">'Urine Module'!#REF!</definedName>
    <definedName name="_ftn4" localSheetId="9">'Wound Module'!#REF!</definedName>
    <definedName name="_ftnref1" localSheetId="6">'Blood Module'!#REF!</definedName>
    <definedName name="_ftnref1" localSheetId="5">'Feces Module'!#REF!</definedName>
    <definedName name="_ftnref1" localSheetId="3">'General AMR Module'!$I$80</definedName>
    <definedName name="_ftnref1" localSheetId="7">'Genital Module'!#REF!</definedName>
    <definedName name="_ftnref1" localSheetId="8">'Pulmonary Module'!#REF!</definedName>
    <definedName name="_ftnref1" localSheetId="4">'Urine Module'!#REF!</definedName>
    <definedName name="_ftnref1" localSheetId="9">'Wound Module'!#REF!</definedName>
    <definedName name="_ftnref2" localSheetId="6">'Blood Module'!#REF!</definedName>
    <definedName name="_ftnref2" localSheetId="5">'Feces Module'!#REF!</definedName>
    <definedName name="_ftnref2" localSheetId="3">'General AMR Module'!$K$80</definedName>
    <definedName name="_ftnref2" localSheetId="7">'Genital Module'!#REF!</definedName>
    <definedName name="_ftnref2" localSheetId="8">'Pulmonary Module'!#REF!</definedName>
    <definedName name="_ftnref2" localSheetId="4">'Urine Module'!#REF!</definedName>
    <definedName name="_ftnref2" localSheetId="9">'Wound Module'!#REF!</definedName>
    <definedName name="_ftnref3" localSheetId="6">'Blood Module'!#REF!</definedName>
    <definedName name="_ftnref3" localSheetId="5">'Feces Module'!#REF!</definedName>
    <definedName name="_ftnref3" localSheetId="3">'General AMR Module'!$M$80</definedName>
    <definedName name="_ftnref3" localSheetId="7">'Genital Module'!#REF!</definedName>
    <definedName name="_ftnref3" localSheetId="8">'Pulmonary Module'!#REF!</definedName>
    <definedName name="_ftnref3" localSheetId="4">'Urine Module'!#REF!</definedName>
    <definedName name="_ftnref3" localSheetId="9">'Wound Module'!#REF!</definedName>
    <definedName name="_ftnref4" localSheetId="6">'Blood Module'!#REF!</definedName>
    <definedName name="_ftnref4" localSheetId="5">'Feces Module'!#REF!</definedName>
    <definedName name="_ftnref4" localSheetId="3">'General AMR Module'!$O$80</definedName>
    <definedName name="_ftnref4" localSheetId="7">'Genital Module'!#REF!</definedName>
    <definedName name="_ftnref4" localSheetId="8">'Pulmonary Module'!#REF!</definedName>
    <definedName name="_ftnref4" localSheetId="4">'Urine Module'!#REF!</definedName>
    <definedName name="_ftnref4" localSheetId="9">'Wound Module'!#REF!</definedName>
    <definedName name="_xlnm.Print_Area" localSheetId="11">'AMR SUMMARY REPORT'!$A$4:$Q$185</definedName>
    <definedName name="_xlnm.Print_Area" localSheetId="0">Introduction!$A$1:$A$11</definedName>
    <definedName name="_xlnm.Print_Area" localSheetId="12">'SLIPTA SUMMARY REPORT'!$A$3:$J$66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74" i="17" l="1"/>
  <c r="L48" i="22" l="1"/>
  <c r="D39" i="22"/>
  <c r="F29" i="22"/>
  <c r="E15" i="13" l="1"/>
  <c r="E14" i="13"/>
  <c r="J14" i="13" s="1"/>
  <c r="E35" i="11"/>
  <c r="E34" i="11"/>
  <c r="E33" i="11"/>
  <c r="J33" i="11" s="1"/>
  <c r="E32" i="11"/>
  <c r="J32" i="11" s="1"/>
  <c r="E185" i="10"/>
  <c r="E184" i="10"/>
  <c r="E183" i="10"/>
  <c r="E182" i="10"/>
  <c r="J182" i="10" s="1"/>
  <c r="E181" i="10"/>
  <c r="J181" i="10" s="1"/>
  <c r="E180" i="10"/>
  <c r="J180" i="10" s="1"/>
  <c r="E121" i="10"/>
  <c r="E120" i="10"/>
  <c r="E119" i="10"/>
  <c r="E118" i="10"/>
  <c r="E117" i="10"/>
  <c r="E116" i="10"/>
  <c r="E115" i="10"/>
  <c r="E114" i="10"/>
  <c r="E113" i="10"/>
  <c r="E112" i="10"/>
  <c r="E111" i="10"/>
  <c r="E110" i="10"/>
  <c r="E108" i="10"/>
  <c r="J108" i="10" s="1"/>
  <c r="E107" i="10"/>
  <c r="J107" i="10" s="1"/>
  <c r="E106" i="10"/>
  <c r="J106" i="10" s="1"/>
  <c r="E105" i="10"/>
  <c r="J105" i="10" s="1"/>
  <c r="E104" i="10"/>
  <c r="J104" i="10" s="1"/>
  <c r="E103" i="10"/>
  <c r="J103" i="10" s="1"/>
  <c r="E102" i="10"/>
  <c r="J102" i="10" s="1"/>
  <c r="E101" i="10"/>
  <c r="J101" i="10" s="1"/>
  <c r="E100" i="10"/>
  <c r="J100" i="10" s="1"/>
  <c r="E99" i="10"/>
  <c r="J99" i="10" s="1"/>
  <c r="E98" i="10"/>
  <c r="J98" i="10" s="1"/>
  <c r="E97" i="10"/>
  <c r="J97" i="10" s="1"/>
  <c r="E151" i="10"/>
  <c r="E150" i="10"/>
  <c r="J150" i="10" s="1"/>
  <c r="E136" i="10"/>
  <c r="E135" i="10"/>
  <c r="E134" i="10"/>
  <c r="J134" i="10" s="1"/>
  <c r="E133" i="10"/>
  <c r="J133" i="10" s="1"/>
  <c r="E40" i="9"/>
  <c r="E39" i="9"/>
  <c r="J39" i="9" s="1"/>
  <c r="E22" i="6"/>
  <c r="E21" i="6"/>
  <c r="E20" i="6"/>
  <c r="J20" i="6" s="1"/>
  <c r="E19" i="6"/>
  <c r="J19" i="6" s="1"/>
  <c r="E64" i="5"/>
  <c r="E63" i="5"/>
  <c r="J63" i="5" s="1"/>
  <c r="E53" i="5"/>
  <c r="E52" i="5"/>
  <c r="J52" i="5" s="1"/>
  <c r="E73" i="1"/>
  <c r="E72" i="1"/>
  <c r="E71" i="1"/>
  <c r="AI175" i="28"/>
  <c r="AI174" i="28"/>
  <c r="AI173" i="28"/>
  <c r="AI153" i="28"/>
  <c r="AI136" i="28"/>
  <c r="E70" i="1"/>
  <c r="J70" i="1" s="1"/>
  <c r="E69" i="1"/>
  <c r="J69" i="1" s="1"/>
  <c r="E68" i="1"/>
  <c r="J68" i="1" s="1"/>
  <c r="J39" i="22" l="1"/>
  <c r="J34" i="22"/>
  <c r="J29" i="22"/>
  <c r="F34" i="22"/>
  <c r="F39" i="22"/>
  <c r="H44" i="22"/>
  <c r="D44" i="22"/>
  <c r="D24" i="22"/>
  <c r="H24" i="22" s="1"/>
  <c r="L56" i="22"/>
  <c r="M56" i="22" s="1"/>
  <c r="L55" i="22"/>
  <c r="M55" i="22" s="1"/>
  <c r="L62" i="22"/>
  <c r="M62" i="22" s="1"/>
  <c r="M52" i="22"/>
  <c r="M51" i="22"/>
  <c r="M53" i="22"/>
  <c r="M54" i="22"/>
  <c r="M57" i="22"/>
  <c r="M58" i="22"/>
  <c r="M59" i="22"/>
  <c r="M60" i="22"/>
  <c r="M61" i="22"/>
  <c r="L51" i="22"/>
  <c r="L52" i="22"/>
  <c r="L53" i="22"/>
  <c r="L54" i="22"/>
  <c r="L57" i="22"/>
  <c r="L58" i="22"/>
  <c r="L59" i="22"/>
  <c r="L60" i="22"/>
  <c r="L61" i="22"/>
  <c r="L50" i="22"/>
  <c r="M50" i="22" s="1"/>
  <c r="K51" i="22"/>
  <c r="K52" i="22"/>
  <c r="K53" i="22"/>
  <c r="K54" i="22"/>
  <c r="K55" i="22"/>
  <c r="K56" i="22"/>
  <c r="K57" i="22"/>
  <c r="K58" i="22"/>
  <c r="K59" i="22"/>
  <c r="K60" i="22"/>
  <c r="K61" i="22"/>
  <c r="K50" i="22"/>
  <c r="I61" i="22"/>
  <c r="I60" i="22"/>
  <c r="I59" i="22"/>
  <c r="I58" i="22"/>
  <c r="I57" i="22"/>
  <c r="I56" i="22"/>
  <c r="I55" i="22"/>
  <c r="I54" i="22"/>
  <c r="I53" i="22"/>
  <c r="I51" i="22"/>
  <c r="I50" i="22"/>
  <c r="H61" i="22"/>
  <c r="H60" i="22"/>
  <c r="H59" i="22"/>
  <c r="H58" i="22"/>
  <c r="H57" i="22"/>
  <c r="H56" i="22"/>
  <c r="H55" i="22"/>
  <c r="H54" i="22"/>
  <c r="H53" i="22"/>
  <c r="H51" i="22"/>
  <c r="H50" i="22"/>
  <c r="K62" i="22"/>
  <c r="J48" i="22"/>
  <c r="A24" i="22"/>
  <c r="D28" i="22"/>
  <c r="F28" i="22" s="1"/>
  <c r="H28" i="22"/>
  <c r="J28" i="22" s="1"/>
  <c r="D33" i="22"/>
  <c r="F33" i="22" s="1"/>
  <c r="H33" i="22"/>
  <c r="J33" i="22" s="1"/>
  <c r="AI210" i="29"/>
  <c r="AI209" i="29"/>
  <c r="AI208" i="29"/>
  <c r="AI169" i="29"/>
  <c r="AI159" i="29"/>
  <c r="AI158" i="29"/>
  <c r="AI149" i="29"/>
  <c r="E30" i="14"/>
  <c r="E29" i="14"/>
  <c r="J29" i="14" s="1"/>
  <c r="E13" i="13"/>
  <c r="J13" i="13" s="1"/>
  <c r="E31" i="11"/>
  <c r="J31" i="11" s="1"/>
  <c r="E30" i="11"/>
  <c r="J30" i="11" s="1"/>
  <c r="E179" i="10"/>
  <c r="J179" i="10" s="1"/>
  <c r="E178" i="10"/>
  <c r="J178" i="10" s="1"/>
  <c r="E177" i="10"/>
  <c r="J177" i="10" s="1"/>
  <c r="E96" i="10"/>
  <c r="E93" i="10"/>
  <c r="E92" i="10"/>
  <c r="E89" i="10"/>
  <c r="J89" i="10" s="1"/>
  <c r="E88" i="10"/>
  <c r="J88" i="10" s="1"/>
  <c r="E87" i="10"/>
  <c r="J87" i="10" s="1"/>
  <c r="E86" i="10"/>
  <c r="J86" i="10" s="1"/>
  <c r="E85" i="10"/>
  <c r="J85" i="10" s="1"/>
  <c r="E84" i="10"/>
  <c r="J84" i="10" s="1"/>
  <c r="E83" i="10"/>
  <c r="J83" i="10" s="1"/>
  <c r="E81" i="10"/>
  <c r="J81" i="10" s="1"/>
  <c r="E80" i="10"/>
  <c r="J80" i="10" s="1"/>
  <c r="E79" i="10"/>
  <c r="J79" i="10" s="1"/>
  <c r="E78" i="10"/>
  <c r="J78" i="10" s="1"/>
  <c r="E77" i="10"/>
  <c r="J77" i="10" s="1"/>
  <c r="E76" i="10"/>
  <c r="J76" i="10" s="1"/>
  <c r="E75" i="10"/>
  <c r="J75" i="10" s="1"/>
  <c r="E74" i="10"/>
  <c r="J74" i="10" s="1"/>
  <c r="E73" i="10"/>
  <c r="J73" i="10" s="1"/>
  <c r="E72" i="10"/>
  <c r="J72" i="10" s="1"/>
  <c r="E71" i="10"/>
  <c r="J71" i="10" s="1"/>
  <c r="E149" i="10"/>
  <c r="J149" i="10" s="1"/>
  <c r="E132" i="10"/>
  <c r="J132" i="10" s="1"/>
  <c r="E131" i="10"/>
  <c r="J131" i="10" s="1"/>
  <c r="E38" i="9"/>
  <c r="J38" i="9" s="1"/>
  <c r="E18" i="6"/>
  <c r="J18" i="6" s="1"/>
  <c r="E17" i="6"/>
  <c r="J17" i="6" s="1"/>
  <c r="E62" i="5"/>
  <c r="J62" i="5" s="1"/>
  <c r="E51" i="5"/>
  <c r="J51" i="5" s="1"/>
  <c r="E67" i="1"/>
  <c r="J67" i="1" s="1"/>
  <c r="E66" i="1"/>
  <c r="J66" i="1" s="1"/>
  <c r="E65" i="1"/>
  <c r="J65" i="1" s="1"/>
  <c r="E56" i="1"/>
  <c r="E5" i="11"/>
  <c r="K21" i="11"/>
  <c r="E55" i="1"/>
  <c r="L237" i="22"/>
  <c r="L272" i="22"/>
  <c r="H39" i="22" s="1"/>
  <c r="L261" i="22"/>
  <c r="L226" i="22"/>
  <c r="L191" i="22"/>
  <c r="L156" i="22"/>
  <c r="L87" i="22"/>
  <c r="L121" i="22"/>
  <c r="L155" i="22"/>
  <c r="L190" i="22"/>
  <c r="L225" i="22"/>
  <c r="L260" i="22"/>
  <c r="L227" i="22"/>
  <c r="L228" i="22"/>
  <c r="L229" i="22"/>
  <c r="L230" i="22"/>
  <c r="L231" i="22"/>
  <c r="L232" i="22"/>
  <c r="L233" i="22"/>
  <c r="L234" i="22"/>
  <c r="L235" i="22"/>
  <c r="L236" i="22"/>
  <c r="L262" i="22"/>
  <c r="L263" i="22"/>
  <c r="L264" i="22"/>
  <c r="L265" i="22"/>
  <c r="L266" i="22"/>
  <c r="L267" i="22"/>
  <c r="L268" i="22"/>
  <c r="L269" i="22"/>
  <c r="L270" i="22"/>
  <c r="L271" i="22"/>
  <c r="K261" i="22"/>
  <c r="K262" i="22"/>
  <c r="K263" i="22"/>
  <c r="K264" i="22"/>
  <c r="K265" i="22"/>
  <c r="K266" i="22"/>
  <c r="K267" i="22"/>
  <c r="K268" i="22"/>
  <c r="K269" i="22"/>
  <c r="K270" i="22"/>
  <c r="K271" i="22"/>
  <c r="K260" i="22"/>
  <c r="K226" i="22"/>
  <c r="K227" i="22"/>
  <c r="K228" i="22"/>
  <c r="K229" i="22"/>
  <c r="K230" i="22"/>
  <c r="K231" i="22"/>
  <c r="K232" i="22"/>
  <c r="K233" i="22"/>
  <c r="K234" i="22"/>
  <c r="K235" i="22"/>
  <c r="K236" i="22"/>
  <c r="K225" i="22"/>
  <c r="J55" i="22" l="1"/>
  <c r="J56" i="22"/>
  <c r="J57" i="22"/>
  <c r="K89" i="10"/>
  <c r="I62" i="22"/>
  <c r="J62" i="22" s="1"/>
  <c r="D23" i="22" s="1"/>
  <c r="H23" i="22" s="1"/>
  <c r="J58" i="22"/>
  <c r="J59" i="22"/>
  <c r="J60" i="22"/>
  <c r="J54" i="22"/>
  <c r="J51" i="22"/>
  <c r="J61" i="22"/>
  <c r="J53" i="22"/>
  <c r="H62" i="22"/>
  <c r="J50" i="22"/>
  <c r="M272" i="22"/>
  <c r="M271" i="22"/>
  <c r="M270" i="22"/>
  <c r="M269" i="22"/>
  <c r="M268" i="22"/>
  <c r="M267" i="22"/>
  <c r="M266" i="22"/>
  <c r="M265" i="22"/>
  <c r="M264" i="22"/>
  <c r="M263" i="22"/>
  <c r="M262" i="22"/>
  <c r="M261" i="22"/>
  <c r="M260" i="22"/>
  <c r="L258" i="22"/>
  <c r="J258" i="22"/>
  <c r="M237" i="22"/>
  <c r="M236" i="22"/>
  <c r="M235" i="22"/>
  <c r="M234" i="22"/>
  <c r="M233" i="22"/>
  <c r="M232" i="22"/>
  <c r="M231" i="22"/>
  <c r="M230" i="22"/>
  <c r="M229" i="22"/>
  <c r="M228" i="22"/>
  <c r="M227" i="22"/>
  <c r="M226" i="22"/>
  <c r="K237" i="22"/>
  <c r="M225" i="22"/>
  <c r="L223" i="22"/>
  <c r="J223" i="22"/>
  <c r="E82" i="10" l="1"/>
  <c r="K82" i="10" s="1"/>
  <c r="K272" i="22"/>
  <c r="A39" i="22"/>
  <c r="AI213" i="28"/>
  <c r="AI214" i="28"/>
  <c r="AI212" i="28"/>
  <c r="AI211" i="28"/>
  <c r="AI210" i="28"/>
  <c r="AI209" i="28"/>
  <c r="AI208" i="28"/>
  <c r="AI206" i="28"/>
  <c r="AI205" i="28"/>
  <c r="AI204" i="28"/>
  <c r="AI192" i="28"/>
  <c r="AI191" i="28"/>
  <c r="AI190" i="28"/>
  <c r="AI189" i="28"/>
  <c r="AI188" i="28"/>
  <c r="O136" i="28"/>
  <c r="S175" i="28"/>
  <c r="O175" i="28"/>
  <c r="S174" i="28"/>
  <c r="O174" i="28"/>
  <c r="S173" i="28"/>
  <c r="O173" i="28"/>
  <c r="AI167" i="28"/>
  <c r="AI166" i="28"/>
  <c r="AI169" i="28"/>
  <c r="AI168" i="28"/>
  <c r="AI172" i="28"/>
  <c r="AI171" i="28"/>
  <c r="AI170" i="28"/>
  <c r="AI165" i="28"/>
  <c r="AI161" i="28"/>
  <c r="AI163" i="28"/>
  <c r="AI162" i="28"/>
  <c r="AI155" i="28"/>
  <c r="AI159" i="28"/>
  <c r="AI158" i="28"/>
  <c r="AI157" i="28"/>
  <c r="AI156" i="28"/>
  <c r="AI152" i="28"/>
  <c r="AI151" i="28"/>
  <c r="AI130" i="28"/>
  <c r="AI128" i="28"/>
  <c r="AI126" i="28"/>
  <c r="AI125" i="28"/>
  <c r="AI123" i="28"/>
  <c r="AJ212" i="28" l="1"/>
  <c r="Q207" i="28" s="1"/>
  <c r="AI207" i="28" s="1"/>
  <c r="AJ206" i="28"/>
  <c r="Q203" i="28" s="1"/>
  <c r="AI203" i="28" s="1"/>
  <c r="AJ192" i="28"/>
  <c r="Q187" i="28" s="1"/>
  <c r="S187" i="28" s="1"/>
  <c r="AJ172" i="28"/>
  <c r="Q164" i="28" s="1"/>
  <c r="AJ163" i="28"/>
  <c r="Q160" i="28" s="1"/>
  <c r="AJ159" i="28"/>
  <c r="Q154" i="28" s="1"/>
  <c r="O154" i="28" s="1"/>
  <c r="AJ152" i="28"/>
  <c r="AI111" i="28"/>
  <c r="AI110" i="28"/>
  <c r="AI94" i="28"/>
  <c r="AI93" i="28"/>
  <c r="AI92" i="28"/>
  <c r="AI59" i="28"/>
  <c r="AI58" i="28"/>
  <c r="AI60" i="28"/>
  <c r="AI57" i="28"/>
  <c r="AI56" i="28"/>
  <c r="S164" i="28" l="1"/>
  <c r="AJ214" i="28"/>
  <c r="Q202" i="28" s="1"/>
  <c r="S202" i="28" s="1"/>
  <c r="S215" i="28" s="1"/>
  <c r="I270" i="22" s="1"/>
  <c r="O187" i="28"/>
  <c r="O164" i="28"/>
  <c r="O160" i="28"/>
  <c r="S160" i="28" s="1"/>
  <c r="S154" i="28"/>
  <c r="Q150" i="28"/>
  <c r="S150" i="28" s="1"/>
  <c r="AJ94" i="28"/>
  <c r="G24" i="28"/>
  <c r="O24" i="28"/>
  <c r="N24" i="28"/>
  <c r="M24" i="28"/>
  <c r="L24" i="28"/>
  <c r="K24" i="28"/>
  <c r="J24" i="28"/>
  <c r="I24" i="28"/>
  <c r="H24" i="28"/>
  <c r="O23" i="28"/>
  <c r="O22" i="28"/>
  <c r="O21" i="28"/>
  <c r="O20" i="28"/>
  <c r="O19" i="28"/>
  <c r="O17" i="28"/>
  <c r="O16" i="28"/>
  <c r="O15" i="28"/>
  <c r="O14" i="28"/>
  <c r="O13" i="28"/>
  <c r="O11" i="28"/>
  <c r="O10" i="28"/>
  <c r="O9" i="28"/>
  <c r="O8" i="28"/>
  <c r="O7" i="28"/>
  <c r="S258" i="29"/>
  <c r="O258" i="29"/>
  <c r="AI246" i="29"/>
  <c r="AI245" i="29"/>
  <c r="AI244" i="29"/>
  <c r="AI249" i="29"/>
  <c r="AI248" i="29"/>
  <c r="AI250" i="29"/>
  <c r="AI247" i="29"/>
  <c r="AI243" i="29"/>
  <c r="AI227" i="29"/>
  <c r="AI226" i="29"/>
  <c r="AI225" i="29"/>
  <c r="AI224" i="29"/>
  <c r="AI223" i="29"/>
  <c r="S210" i="29"/>
  <c r="O210" i="29"/>
  <c r="O209" i="29"/>
  <c r="S209" i="29" s="1"/>
  <c r="S208" i="29"/>
  <c r="O208" i="29"/>
  <c r="AI207" i="29"/>
  <c r="AI206" i="29"/>
  <c r="AI204" i="29"/>
  <c r="AI203" i="29"/>
  <c r="AI201" i="29"/>
  <c r="AI200" i="29"/>
  <c r="AI198" i="29"/>
  <c r="AI197" i="29"/>
  <c r="AI195" i="29"/>
  <c r="AI194" i="29"/>
  <c r="O202" i="28" l="1"/>
  <c r="O215" i="28" s="1"/>
  <c r="H270" i="22" s="1"/>
  <c r="J270" i="22" s="1"/>
  <c r="O150" i="28"/>
  <c r="Q91" i="28"/>
  <c r="S91" i="28" s="1"/>
  <c r="U23" i="28"/>
  <c r="U24" i="28"/>
  <c r="U25" i="28"/>
  <c r="U26" i="28"/>
  <c r="U27" i="28"/>
  <c r="AJ250" i="29"/>
  <c r="AJ207" i="29"/>
  <c r="Q205" i="29" s="1"/>
  <c r="AJ227" i="29"/>
  <c r="Q222" i="29" s="1"/>
  <c r="AJ201" i="29"/>
  <c r="Q199" i="29" s="1"/>
  <c r="AJ204" i="29"/>
  <c r="Q202" i="29" s="1"/>
  <c r="AJ195" i="29"/>
  <c r="Q193" i="29" s="1"/>
  <c r="AJ198" i="29"/>
  <c r="Q196" i="29" s="1"/>
  <c r="AI192" i="29"/>
  <c r="AI191" i="29"/>
  <c r="AI190" i="29"/>
  <c r="AI184" i="29"/>
  <c r="AI183" i="29"/>
  <c r="AI182" i="29"/>
  <c r="AI188" i="29"/>
  <c r="AI187" i="29"/>
  <c r="AI186" i="29"/>
  <c r="AI185" i="29"/>
  <c r="AI181" i="29"/>
  <c r="AI179" i="29"/>
  <c r="AI178" i="29"/>
  <c r="AI177" i="29"/>
  <c r="AI174" i="29"/>
  <c r="AI175" i="29"/>
  <c r="AI173" i="29"/>
  <c r="AI172" i="29"/>
  <c r="AI171" i="29"/>
  <c r="AI168" i="29"/>
  <c r="AI167" i="29"/>
  <c r="AI165" i="29"/>
  <c r="AI164" i="29"/>
  <c r="AI163" i="29"/>
  <c r="AI162" i="29"/>
  <c r="S159" i="29"/>
  <c r="O159" i="29"/>
  <c r="AI156" i="29"/>
  <c r="AI155" i="29"/>
  <c r="AI154" i="29"/>
  <c r="O162" i="20"/>
  <c r="AI142" i="29"/>
  <c r="AI140" i="29"/>
  <c r="AI138" i="29"/>
  <c r="AI136" i="29"/>
  <c r="AI135" i="29"/>
  <c r="AI133" i="29"/>
  <c r="AI132" i="29"/>
  <c r="AI109" i="27"/>
  <c r="AI119" i="29"/>
  <c r="AI121" i="29"/>
  <c r="AI120" i="29"/>
  <c r="AI118" i="29"/>
  <c r="AI101" i="29"/>
  <c r="AI102" i="29"/>
  <c r="AI65" i="29"/>
  <c r="AI69" i="29"/>
  <c r="AI68" i="29"/>
  <c r="AI67" i="29"/>
  <c r="AI66" i="29"/>
  <c r="AI57" i="29"/>
  <c r="H33" i="29"/>
  <c r="I33" i="29"/>
  <c r="J33" i="29"/>
  <c r="K33" i="29"/>
  <c r="L33" i="29"/>
  <c r="M33" i="29"/>
  <c r="N33" i="29"/>
  <c r="G33" i="29"/>
  <c r="O26" i="29"/>
  <c r="O27" i="29"/>
  <c r="O28" i="29"/>
  <c r="O29" i="29"/>
  <c r="O30" i="29"/>
  <c r="O31" i="29"/>
  <c r="O32" i="29"/>
  <c r="O25" i="29"/>
  <c r="O17" i="29"/>
  <c r="O18" i="29"/>
  <c r="O19" i="29"/>
  <c r="O20" i="29"/>
  <c r="O21" i="29"/>
  <c r="O22" i="29"/>
  <c r="O23" i="29"/>
  <c r="O16" i="29"/>
  <c r="O8" i="29"/>
  <c r="U30" i="29" s="1"/>
  <c r="O9" i="29"/>
  <c r="O10" i="29"/>
  <c r="O11" i="29"/>
  <c r="U33" i="29" s="1"/>
  <c r="O12" i="29"/>
  <c r="O13" i="29"/>
  <c r="O14" i="29"/>
  <c r="O7" i="29"/>
  <c r="U29" i="29" s="1"/>
  <c r="S205" i="29" l="1"/>
  <c r="S202" i="29"/>
  <c r="O199" i="29"/>
  <c r="S193" i="29"/>
  <c r="O91" i="28"/>
  <c r="Q242" i="29"/>
  <c r="AI242" i="29" s="1"/>
  <c r="O205" i="29"/>
  <c r="O222" i="29"/>
  <c r="S222" i="29" s="1"/>
  <c r="S199" i="29"/>
  <c r="U34" i="29"/>
  <c r="U31" i="29"/>
  <c r="U32" i="29"/>
  <c r="O202" i="29"/>
  <c r="O196" i="29"/>
  <c r="S196" i="29" s="1"/>
  <c r="O193" i="29"/>
  <c r="AJ175" i="29"/>
  <c r="Q170" i="29" s="1"/>
  <c r="AJ192" i="29"/>
  <c r="Q189" i="29" s="1"/>
  <c r="AJ179" i="29"/>
  <c r="Q176" i="29" s="1"/>
  <c r="AJ188" i="29"/>
  <c r="AJ168" i="29"/>
  <c r="AJ165" i="29"/>
  <c r="AJ102" i="29"/>
  <c r="Q100" i="29" s="1"/>
  <c r="U35" i="29"/>
  <c r="U36" i="29"/>
  <c r="AI220" i="20"/>
  <c r="O189" i="29" l="1"/>
  <c r="S176" i="29"/>
  <c r="O100" i="29"/>
  <c r="O170" i="29"/>
  <c r="S170" i="29" s="1"/>
  <c r="Q180" i="29"/>
  <c r="S189" i="29"/>
  <c r="O176" i="29"/>
  <c r="Q166" i="29"/>
  <c r="Q161" i="29"/>
  <c r="AI251" i="29"/>
  <c r="AI241" i="29"/>
  <c r="AI240" i="29"/>
  <c r="AI239" i="29"/>
  <c r="O221" i="29"/>
  <c r="O228" i="29" s="1"/>
  <c r="H233" i="22" s="1"/>
  <c r="S214" i="29"/>
  <c r="O214" i="29"/>
  <c r="S213" i="29"/>
  <c r="O213" i="29"/>
  <c r="S212" i="29"/>
  <c r="O212" i="29"/>
  <c r="O169" i="29"/>
  <c r="S169" i="29" s="1"/>
  <c r="S158" i="29"/>
  <c r="O158" i="29"/>
  <c r="AI157" i="29"/>
  <c r="AI153" i="29"/>
  <c r="O149" i="29"/>
  <c r="S149" i="29" s="1"/>
  <c r="AI148" i="29"/>
  <c r="AI147" i="29"/>
  <c r="AI146" i="29"/>
  <c r="AI144" i="29"/>
  <c r="AI122" i="29"/>
  <c r="AI117" i="29"/>
  <c r="S103" i="29"/>
  <c r="O103" i="29"/>
  <c r="AI92" i="29"/>
  <c r="AI91" i="29"/>
  <c r="AI90" i="29"/>
  <c r="AI89" i="29"/>
  <c r="AI86" i="29"/>
  <c r="AI85" i="29"/>
  <c r="AI84" i="29"/>
  <c r="AI83" i="29"/>
  <c r="AI82" i="29"/>
  <c r="AI81" i="29"/>
  <c r="AI70" i="29"/>
  <c r="AI64" i="29"/>
  <c r="AI63" i="29"/>
  <c r="AI62" i="29"/>
  <c r="AI61" i="29"/>
  <c r="S58" i="29"/>
  <c r="O58" i="29"/>
  <c r="AI56" i="29"/>
  <c r="AI55" i="29"/>
  <c r="AI54" i="29"/>
  <c r="AI53" i="29"/>
  <c r="AI52" i="29"/>
  <c r="O186" i="28"/>
  <c r="O193" i="28" s="1"/>
  <c r="H268" i="22" s="1"/>
  <c r="O179" i="28"/>
  <c r="S179" i="28" s="1"/>
  <c r="S178" i="28"/>
  <c r="O178" i="28"/>
  <c r="O177" i="28"/>
  <c r="S177" i="28" s="1"/>
  <c r="S153" i="28"/>
  <c r="O153" i="28"/>
  <c r="AI149" i="28"/>
  <c r="AI148" i="28"/>
  <c r="AI147" i="28"/>
  <c r="AI146" i="28"/>
  <c r="S143" i="28"/>
  <c r="O143" i="28"/>
  <c r="S142" i="28"/>
  <c r="O142" i="28"/>
  <c r="AI141" i="28"/>
  <c r="AI140" i="28"/>
  <c r="S136" i="28"/>
  <c r="AI135" i="28"/>
  <c r="AI134" i="28"/>
  <c r="AI133" i="28"/>
  <c r="AI131" i="28"/>
  <c r="AI122" i="28"/>
  <c r="AI112" i="28"/>
  <c r="AI109" i="28"/>
  <c r="S95" i="28"/>
  <c r="O95" i="28"/>
  <c r="AI83" i="28"/>
  <c r="AI82" i="28"/>
  <c r="AI81" i="28"/>
  <c r="AI80" i="28"/>
  <c r="AI77" i="28"/>
  <c r="AI76" i="28"/>
  <c r="AI75" i="28"/>
  <c r="AI74" i="28"/>
  <c r="AI73" i="28"/>
  <c r="AI72" i="28"/>
  <c r="AI61" i="28"/>
  <c r="AI55" i="28"/>
  <c r="AI54" i="28"/>
  <c r="AI53" i="28"/>
  <c r="AI52" i="28"/>
  <c r="S49" i="28"/>
  <c r="O49" i="28"/>
  <c r="AI48" i="28"/>
  <c r="AI47" i="28"/>
  <c r="AI46" i="28"/>
  <c r="AI45" i="28"/>
  <c r="AI44" i="28"/>
  <c r="AI43" i="28"/>
  <c r="A16" i="21"/>
  <c r="A19" i="21"/>
  <c r="A18" i="21"/>
  <c r="A17" i="21"/>
  <c r="A15" i="21"/>
  <c r="A14" i="21"/>
  <c r="S186" i="28" l="1"/>
  <c r="S193" i="28" s="1"/>
  <c r="I268" i="22" s="1"/>
  <c r="J268" i="22" s="1"/>
  <c r="S221" i="29"/>
  <c r="S228" i="29" s="1"/>
  <c r="I233" i="22" s="1"/>
  <c r="J233" i="22" s="1"/>
  <c r="O180" i="29"/>
  <c r="O166" i="29"/>
  <c r="E95" i="10"/>
  <c r="O161" i="29"/>
  <c r="E94" i="10"/>
  <c r="O104" i="29"/>
  <c r="H228" i="22" s="1"/>
  <c r="AJ112" i="28"/>
  <c r="Q108" i="28" s="1"/>
  <c r="AJ135" i="28"/>
  <c r="Q132" i="28" s="1"/>
  <c r="O132" i="28" s="1"/>
  <c r="AJ131" i="28"/>
  <c r="AJ48" i="28"/>
  <c r="AJ141" i="28"/>
  <c r="Q139" i="28" s="1"/>
  <c r="AJ83" i="28"/>
  <c r="Q79" i="28" s="1"/>
  <c r="AJ149" i="28"/>
  <c r="AJ77" i="28"/>
  <c r="AJ61" i="28"/>
  <c r="S180" i="29"/>
  <c r="S166" i="29"/>
  <c r="S161" i="29"/>
  <c r="AJ57" i="29"/>
  <c r="AJ241" i="29"/>
  <c r="Q238" i="29" s="1"/>
  <c r="AI238" i="29" s="1"/>
  <c r="AJ144" i="29"/>
  <c r="AJ86" i="29"/>
  <c r="AJ70" i="29"/>
  <c r="AJ122" i="29"/>
  <c r="AJ148" i="29"/>
  <c r="AJ157" i="29"/>
  <c r="Q152" i="29" s="1"/>
  <c r="AJ92" i="29"/>
  <c r="AI130" i="27"/>
  <c r="AI65" i="27"/>
  <c r="AI57" i="27"/>
  <c r="S152" i="29" l="1"/>
  <c r="E91" i="10"/>
  <c r="J91" i="10" s="1"/>
  <c r="Q145" i="28"/>
  <c r="O145" i="28" s="1"/>
  <c r="O108" i="28"/>
  <c r="S108" i="28" s="1"/>
  <c r="Q120" i="28"/>
  <c r="S120" i="28" s="1"/>
  <c r="S132" i="28"/>
  <c r="Q71" i="28"/>
  <c r="S71" i="28" s="1"/>
  <c r="Q51" i="28"/>
  <c r="S51" i="28" s="1"/>
  <c r="Q42" i="28"/>
  <c r="O42" i="28" s="1"/>
  <c r="O139" i="28"/>
  <c r="S139" i="28" s="1"/>
  <c r="AJ251" i="29"/>
  <c r="Q237" i="29" s="1"/>
  <c r="Q130" i="29"/>
  <c r="Q145" i="29"/>
  <c r="Q116" i="29"/>
  <c r="Q88" i="29"/>
  <c r="Q80" i="29"/>
  <c r="Q60" i="29"/>
  <c r="Q51" i="29"/>
  <c r="O152" i="29"/>
  <c r="O237" i="29" l="1"/>
  <c r="O145" i="29"/>
  <c r="S145" i="29" s="1"/>
  <c r="S130" i="29"/>
  <c r="S80" i="29"/>
  <c r="O88" i="29"/>
  <c r="O116" i="29"/>
  <c r="O60" i="29"/>
  <c r="S145" i="28"/>
  <c r="O120" i="28"/>
  <c r="O180" i="28" s="1"/>
  <c r="H267" i="22" s="1"/>
  <c r="O51" i="28"/>
  <c r="O62" i="28" s="1"/>
  <c r="H260" i="22" s="1"/>
  <c r="O79" i="28"/>
  <c r="S79" i="28" s="1"/>
  <c r="S85" i="28" s="1"/>
  <c r="I262" i="22" s="1"/>
  <c r="O71" i="28"/>
  <c r="S42" i="28"/>
  <c r="S62" i="28" s="1"/>
  <c r="I260" i="22" s="1"/>
  <c r="S237" i="29"/>
  <c r="O130" i="29"/>
  <c r="S116" i="29"/>
  <c r="S88" i="29"/>
  <c r="O80" i="29"/>
  <c r="O94" i="29" s="1"/>
  <c r="H227" i="22" s="1"/>
  <c r="S60" i="29"/>
  <c r="O51" i="29"/>
  <c r="J35" i="11"/>
  <c r="J185" i="10"/>
  <c r="J184" i="10"/>
  <c r="J183" i="10"/>
  <c r="J121" i="10"/>
  <c r="J119" i="10"/>
  <c r="J118" i="10"/>
  <c r="J117" i="10"/>
  <c r="J116" i="10"/>
  <c r="J151" i="10"/>
  <c r="J260" i="22" l="1"/>
  <c r="O215" i="29"/>
  <c r="H232" i="22" s="1"/>
  <c r="S94" i="29"/>
  <c r="I227" i="22" s="1"/>
  <c r="J227" i="22" s="1"/>
  <c r="O71" i="29"/>
  <c r="H225" i="22" s="1"/>
  <c r="S51" i="29"/>
  <c r="O85" i="28"/>
  <c r="H262" i="22" s="1"/>
  <c r="J22" i="6"/>
  <c r="J21" i="6"/>
  <c r="E16" i="6"/>
  <c r="J16" i="6" s="1"/>
  <c r="E15" i="6"/>
  <c r="J15" i="6" s="1"/>
  <c r="E14" i="6"/>
  <c r="J14" i="6" s="1"/>
  <c r="E13" i="6"/>
  <c r="J13" i="6" s="1"/>
  <c r="E6" i="9"/>
  <c r="J262" i="22" l="1"/>
  <c r="E23" i="5"/>
  <c r="K37" i="5"/>
  <c r="E60" i="5"/>
  <c r="J60" i="5" s="1"/>
  <c r="E59" i="5"/>
  <c r="J59" i="5" s="1"/>
  <c r="E49" i="5"/>
  <c r="J49" i="5" s="1"/>
  <c r="E48" i="5"/>
  <c r="J48" i="5" s="1"/>
  <c r="E12" i="6"/>
  <c r="J12" i="6" s="1"/>
  <c r="E11" i="6"/>
  <c r="J11" i="6" s="1"/>
  <c r="J72" i="1"/>
  <c r="K199" i="22"/>
  <c r="K198" i="22"/>
  <c r="K194" i="22"/>
  <c r="K191" i="22"/>
  <c r="K190" i="22"/>
  <c r="L202" i="22"/>
  <c r="H34" i="22" s="1"/>
  <c r="L167" i="22"/>
  <c r="L199" i="22"/>
  <c r="M199" i="22" s="1"/>
  <c r="L198" i="22"/>
  <c r="M198" i="22" s="1"/>
  <c r="L195" i="22"/>
  <c r="M195" i="22" s="1"/>
  <c r="L194" i="22"/>
  <c r="M194" i="22" s="1"/>
  <c r="L192" i="22"/>
  <c r="M192" i="22" s="1"/>
  <c r="M191" i="22"/>
  <c r="M190" i="22"/>
  <c r="L193" i="22"/>
  <c r="M193" i="22" s="1"/>
  <c r="L196" i="22"/>
  <c r="M196" i="22" s="1"/>
  <c r="L197" i="22"/>
  <c r="M197" i="22" s="1"/>
  <c r="L200" i="22"/>
  <c r="M200" i="22" s="1"/>
  <c r="L201" i="22"/>
  <c r="M201" i="22" s="1"/>
  <c r="K192" i="22"/>
  <c r="K193" i="22"/>
  <c r="K195" i="22"/>
  <c r="K196" i="22"/>
  <c r="K197" i="22"/>
  <c r="K200" i="22"/>
  <c r="K201" i="22"/>
  <c r="J188" i="22"/>
  <c r="J153" i="22"/>
  <c r="J118" i="22"/>
  <c r="J83" i="22"/>
  <c r="G10" i="22"/>
  <c r="G9" i="22"/>
  <c r="L188" i="22"/>
  <c r="A29" i="22"/>
  <c r="A44" i="22"/>
  <c r="A34" i="22"/>
  <c r="D34" i="22" l="1"/>
  <c r="M202" i="22"/>
  <c r="K202" i="22"/>
  <c r="S116" i="27"/>
  <c r="S104" i="27"/>
  <c r="S103" i="27"/>
  <c r="S77" i="27"/>
  <c r="S76" i="27"/>
  <c r="O37" i="27"/>
  <c r="S37" i="27" s="1"/>
  <c r="S217" i="20"/>
  <c r="O217" i="20"/>
  <c r="S208" i="20"/>
  <c r="S206" i="20"/>
  <c r="S205" i="20"/>
  <c r="O210" i="20"/>
  <c r="S210" i="20" s="1"/>
  <c r="O209" i="20"/>
  <c r="S209" i="20" s="1"/>
  <c r="O208" i="20"/>
  <c r="O206" i="20"/>
  <c r="O205" i="20"/>
  <c r="O204" i="20"/>
  <c r="S204" i="20"/>
  <c r="S162" i="20"/>
  <c r="O165" i="20"/>
  <c r="O166" i="20"/>
  <c r="O168" i="20"/>
  <c r="O169" i="20"/>
  <c r="O170" i="20"/>
  <c r="S170" i="20" s="1"/>
  <c r="O171" i="20"/>
  <c r="S171" i="20" s="1"/>
  <c r="O172" i="20"/>
  <c r="S172" i="20"/>
  <c r="S169" i="20"/>
  <c r="S168" i="20"/>
  <c r="O125" i="20"/>
  <c r="S125" i="20" s="1"/>
  <c r="O75" i="20"/>
  <c r="S75" i="20" s="1"/>
  <c r="S164" i="19" l="1"/>
  <c r="O164" i="19"/>
  <c r="S156" i="19"/>
  <c r="S155" i="19"/>
  <c r="O157" i="19"/>
  <c r="S157" i="19" s="1"/>
  <c r="O156" i="19"/>
  <c r="O155" i="19"/>
  <c r="S153" i="19"/>
  <c r="S152" i="19"/>
  <c r="S151" i="19"/>
  <c r="O153" i="19"/>
  <c r="O152" i="19"/>
  <c r="O151" i="19"/>
  <c r="O150" i="19"/>
  <c r="S150" i="19" s="1"/>
  <c r="S131" i="19"/>
  <c r="O131" i="19"/>
  <c r="S130" i="19"/>
  <c r="O130" i="19"/>
  <c r="O129" i="19"/>
  <c r="S129" i="19" s="1"/>
  <c r="O128" i="19" l="1"/>
  <c r="O123" i="19" l="1"/>
  <c r="O122" i="19"/>
  <c r="S121" i="19"/>
  <c r="O121" i="19"/>
  <c r="O119" i="19" l="1"/>
  <c r="S119" i="19" s="1"/>
  <c r="O83" i="19"/>
  <c r="S83" i="19"/>
  <c r="S82" i="19"/>
  <c r="O82" i="19"/>
  <c r="O44" i="19"/>
  <c r="S44" i="19" s="1"/>
  <c r="F19" i="19"/>
  <c r="M19" i="19"/>
  <c r="N8" i="19"/>
  <c r="S209" i="17"/>
  <c r="O209" i="17"/>
  <c r="S201" i="17"/>
  <c r="S200" i="17"/>
  <c r="O202" i="17"/>
  <c r="S202" i="17" s="1"/>
  <c r="O201" i="17"/>
  <c r="O200" i="17"/>
  <c r="O198" i="17"/>
  <c r="S198" i="17" s="1"/>
  <c r="O197" i="17"/>
  <c r="S197" i="17" s="1"/>
  <c r="O196" i="17"/>
  <c r="S196" i="17" s="1"/>
  <c r="S179" i="17"/>
  <c r="O179" i="17"/>
  <c r="O178" i="17"/>
  <c r="S178" i="17" s="1"/>
  <c r="O173" i="17"/>
  <c r="S173" i="17" s="1"/>
  <c r="O172" i="17"/>
  <c r="S172" i="17" s="1"/>
  <c r="S171" i="17"/>
  <c r="O171" i="17"/>
  <c r="O170" i="17"/>
  <c r="S170" i="17" s="1"/>
  <c r="O169" i="17"/>
  <c r="S169" i="17" s="1"/>
  <c r="O168" i="17"/>
  <c r="S168" i="17" s="1"/>
  <c r="O167" i="17"/>
  <c r="S167" i="17" s="1"/>
  <c r="S166" i="17"/>
  <c r="O166" i="17"/>
  <c r="O164" i="17"/>
  <c r="S164" i="17"/>
  <c r="O144" i="17"/>
  <c r="S144" i="17" s="1"/>
  <c r="S142" i="17"/>
  <c r="O142" i="17"/>
  <c r="O117" i="17"/>
  <c r="S117" i="17" s="1"/>
  <c r="O73" i="17"/>
  <c r="O116" i="17"/>
  <c r="S159" i="18"/>
  <c r="O159" i="18"/>
  <c r="S116" i="17" l="1"/>
  <c r="O118" i="17"/>
  <c r="F51" i="17"/>
  <c r="G30" i="17"/>
  <c r="S244" i="18"/>
  <c r="S236" i="18"/>
  <c r="S237" i="18" s="1"/>
  <c r="O243" i="18"/>
  <c r="O236" i="18"/>
  <c r="O237" i="18" s="1"/>
  <c r="S200" i="18"/>
  <c r="O200" i="18"/>
  <c r="O199" i="18"/>
  <c r="O181" i="18"/>
  <c r="S180" i="18"/>
  <c r="S179" i="18"/>
  <c r="O180" i="18"/>
  <c r="O179" i="18"/>
  <c r="S199" i="18" l="1"/>
  <c r="S181" i="18"/>
  <c r="O182" i="18"/>
  <c r="O201" i="18"/>
  <c r="S243" i="18"/>
  <c r="O245" i="18"/>
  <c r="S172" i="18"/>
  <c r="O172" i="18"/>
  <c r="S160" i="18"/>
  <c r="O160" i="18"/>
  <c r="S146" i="18"/>
  <c r="O123" i="29" l="1"/>
  <c r="H231" i="22" s="1"/>
  <c r="O113" i="28"/>
  <c r="H266" i="22" s="1"/>
  <c r="S173" i="18"/>
  <c r="S96" i="28"/>
  <c r="I263" i="22" s="1"/>
  <c r="S104" i="29"/>
  <c r="I228" i="22" s="1"/>
  <c r="J228" i="22" s="1"/>
  <c r="S245" i="18"/>
  <c r="S201" i="18"/>
  <c r="S113" i="28"/>
  <c r="I266" i="22" s="1"/>
  <c r="S123" i="29"/>
  <c r="I231" i="22" s="1"/>
  <c r="J231" i="22" s="1"/>
  <c r="O173" i="18"/>
  <c r="O96" i="28"/>
  <c r="H263" i="22" s="1"/>
  <c r="S182" i="18"/>
  <c r="O146" i="18"/>
  <c r="J266" i="22" l="1"/>
  <c r="H272" i="22"/>
  <c r="J263" i="22"/>
  <c r="O221" i="28"/>
  <c r="O144" i="27"/>
  <c r="S144" i="27" s="1"/>
  <c r="O136" i="27"/>
  <c r="S136" i="27" s="1"/>
  <c r="O137" i="27"/>
  <c r="S137" i="27" s="1"/>
  <c r="O135" i="27"/>
  <c r="S135" i="27" s="1"/>
  <c r="O133" i="27"/>
  <c r="S133" i="27" s="1"/>
  <c r="O126" i="27"/>
  <c r="S126" i="27" s="1"/>
  <c r="O124" i="27"/>
  <c r="S124" i="27" s="1"/>
  <c r="O122" i="27"/>
  <c r="S122" i="27" s="1"/>
  <c r="O121" i="27"/>
  <c r="S121" i="27" s="1"/>
  <c r="O116" i="27"/>
  <c r="O101" i="27"/>
  <c r="S101" i="27" s="1"/>
  <c r="O102" i="27"/>
  <c r="S102" i="27" s="1"/>
  <c r="O103" i="27"/>
  <c r="O104" i="27"/>
  <c r="O105" i="27"/>
  <c r="S105" i="27" s="1"/>
  <c r="O100" i="27"/>
  <c r="S100" i="27" s="1"/>
  <c r="O77" i="27"/>
  <c r="O76" i="27"/>
  <c r="O145" i="27" l="1"/>
  <c r="H198" i="22" s="1"/>
  <c r="L14" i="27"/>
  <c r="F10" i="27"/>
  <c r="AI157" i="27" l="1"/>
  <c r="G10" i="27" l="1"/>
  <c r="H10" i="27"/>
  <c r="I10" i="27"/>
  <c r="J10" i="27"/>
  <c r="K10" i="27"/>
  <c r="L10" i="27"/>
  <c r="M10" i="27"/>
  <c r="N10" i="27"/>
  <c r="O10" i="27"/>
  <c r="P10" i="27"/>
  <c r="Q10" i="27"/>
  <c r="G14" i="27"/>
  <c r="H14" i="27"/>
  <c r="I14" i="27"/>
  <c r="J14" i="27"/>
  <c r="K14" i="27"/>
  <c r="M14" i="27"/>
  <c r="N14" i="27"/>
  <c r="O14" i="27"/>
  <c r="P14" i="27"/>
  <c r="Q14" i="27"/>
  <c r="F14" i="27"/>
  <c r="AI161" i="27"/>
  <c r="AI160" i="27"/>
  <c r="AI159" i="27"/>
  <c r="AI158" i="27"/>
  <c r="AI156" i="27"/>
  <c r="S145" i="27"/>
  <c r="I198" i="22" s="1"/>
  <c r="J198" i="22" s="1"/>
  <c r="AI132" i="27"/>
  <c r="AI131" i="27"/>
  <c r="AI129" i="27"/>
  <c r="AI128" i="27"/>
  <c r="AI120" i="27"/>
  <c r="AI119" i="27"/>
  <c r="AI115" i="27"/>
  <c r="AI114" i="27"/>
  <c r="AI113" i="27"/>
  <c r="AI111" i="27"/>
  <c r="AI92" i="27"/>
  <c r="AI91" i="27"/>
  <c r="O78" i="27"/>
  <c r="H193" i="22" s="1"/>
  <c r="AI68" i="27"/>
  <c r="AI67" i="27"/>
  <c r="AI66" i="27"/>
  <c r="AI64" i="27"/>
  <c r="AI61" i="27"/>
  <c r="AI60" i="27"/>
  <c r="AI59" i="27"/>
  <c r="AI58" i="27"/>
  <c r="AI56" i="27"/>
  <c r="AI55" i="27"/>
  <c r="AI44" i="27"/>
  <c r="AI43" i="27"/>
  <c r="AI42" i="27"/>
  <c r="AI41" i="27"/>
  <c r="AI40" i="27"/>
  <c r="AI36" i="27"/>
  <c r="AI35" i="27"/>
  <c r="AI34" i="27"/>
  <c r="AI33" i="27"/>
  <c r="AI32" i="27"/>
  <c r="AI31" i="27"/>
  <c r="AI30" i="27"/>
  <c r="AJ120" i="27" l="1"/>
  <c r="Q118" i="27" s="1"/>
  <c r="AJ111" i="27"/>
  <c r="Q107" i="27" s="1"/>
  <c r="AJ92" i="27"/>
  <c r="Q90" i="27" s="1"/>
  <c r="AJ115" i="27"/>
  <c r="Q112" i="27" s="1"/>
  <c r="AJ44" i="27"/>
  <c r="Q39" i="27" s="1"/>
  <c r="AJ158" i="27"/>
  <c r="Q155" i="27" s="1"/>
  <c r="AJ132" i="27"/>
  <c r="Q127" i="27" s="1"/>
  <c r="AJ61" i="27"/>
  <c r="Q54" i="27" s="1"/>
  <c r="AJ68" i="27"/>
  <c r="Q63" i="27" s="1"/>
  <c r="AJ36" i="27"/>
  <c r="Q29" i="27" s="1"/>
  <c r="S118" i="27" l="1"/>
  <c r="O118" i="27"/>
  <c r="J136" i="10"/>
  <c r="O112" i="27"/>
  <c r="O63" i="27"/>
  <c r="J64" i="5"/>
  <c r="J120" i="10"/>
  <c r="S127" i="27"/>
  <c r="O127" i="27"/>
  <c r="J115" i="10"/>
  <c r="O107" i="27"/>
  <c r="S107" i="27" s="1"/>
  <c r="J135" i="10"/>
  <c r="O90" i="27"/>
  <c r="O93" i="27" s="1"/>
  <c r="H196" i="22" s="1"/>
  <c r="J40" i="9"/>
  <c r="J73" i="1"/>
  <c r="O39" i="27"/>
  <c r="S39" i="27" s="1"/>
  <c r="O29" i="27"/>
  <c r="J71" i="1"/>
  <c r="S63" i="27"/>
  <c r="S112" i="27"/>
  <c r="J53" i="5"/>
  <c r="AI155" i="27"/>
  <c r="AJ161" i="27" s="1"/>
  <c r="Q154" i="27" s="1"/>
  <c r="S29" i="27"/>
  <c r="S90" i="27"/>
  <c r="L132" i="22"/>
  <c r="L97" i="22"/>
  <c r="M156" i="22"/>
  <c r="L157" i="22"/>
  <c r="L158" i="22"/>
  <c r="L159" i="22"/>
  <c r="M159" i="22" s="1"/>
  <c r="L160" i="22"/>
  <c r="M160" i="22" s="1"/>
  <c r="L161" i="22"/>
  <c r="L162" i="22"/>
  <c r="L163" i="22"/>
  <c r="L164" i="22"/>
  <c r="M164" i="22" s="1"/>
  <c r="L165" i="22"/>
  <c r="L166" i="22"/>
  <c r="L120" i="22"/>
  <c r="M121" i="22"/>
  <c r="L122" i="22"/>
  <c r="L123" i="22"/>
  <c r="L124" i="22"/>
  <c r="M124" i="22" s="1"/>
  <c r="L125" i="22"/>
  <c r="M125" i="22" s="1"/>
  <c r="L126" i="22"/>
  <c r="L127" i="22"/>
  <c r="L128" i="22"/>
  <c r="L129" i="22"/>
  <c r="M129" i="22" s="1"/>
  <c r="L130" i="22"/>
  <c r="L131" i="22"/>
  <c r="M131" i="22" s="1"/>
  <c r="L85" i="22"/>
  <c r="L86" i="22"/>
  <c r="M86" i="22" s="1"/>
  <c r="L88" i="22"/>
  <c r="L89" i="22"/>
  <c r="M89" i="22" s="1"/>
  <c r="L90" i="22"/>
  <c r="M90" i="22" s="1"/>
  <c r="L91" i="22"/>
  <c r="L92" i="22"/>
  <c r="L93" i="22"/>
  <c r="L94" i="22"/>
  <c r="M94" i="22" s="1"/>
  <c r="L95" i="22"/>
  <c r="L96" i="22"/>
  <c r="M96" i="22" s="1"/>
  <c r="O154" i="27" l="1"/>
  <c r="J15" i="13"/>
  <c r="O54" i="27"/>
  <c r="O70" i="27" s="1"/>
  <c r="H192" i="22" s="1"/>
  <c r="M97" i="22"/>
  <c r="D29" i="22"/>
  <c r="M132" i="22"/>
  <c r="H29" i="22"/>
  <c r="M167" i="22"/>
  <c r="S54" i="27" l="1"/>
  <c r="S70" i="27" s="1"/>
  <c r="I192" i="22" s="1"/>
  <c r="J192" i="22" s="1"/>
  <c r="S154" i="27"/>
  <c r="E28" i="11"/>
  <c r="E65" i="10"/>
  <c r="J65" i="10" s="1"/>
  <c r="E64" i="10"/>
  <c r="J64" i="10" s="1"/>
  <c r="E63" i="10"/>
  <c r="E62" i="10"/>
  <c r="E50" i="10"/>
  <c r="E48" i="10"/>
  <c r="E49" i="10"/>
  <c r="E47" i="10"/>
  <c r="E14" i="10"/>
  <c r="S15" i="17" l="1"/>
  <c r="S10" i="17"/>
  <c r="H30" i="17"/>
  <c r="I30" i="17"/>
  <c r="J30" i="17"/>
  <c r="K30" i="17"/>
  <c r="L30" i="17"/>
  <c r="M30" i="17"/>
  <c r="N30" i="17"/>
  <c r="O30" i="17"/>
  <c r="P30" i="17"/>
  <c r="Q30" i="17"/>
  <c r="R30" i="17"/>
  <c r="S29" i="17"/>
  <c r="S28" i="17"/>
  <c r="S27" i="17"/>
  <c r="S22" i="17"/>
  <c r="S21" i="17"/>
  <c r="S20" i="17"/>
  <c r="S14" i="17"/>
  <c r="S13" i="17"/>
  <c r="AI167" i="19"/>
  <c r="AI166" i="19"/>
  <c r="X32" i="17" l="1"/>
  <c r="X31" i="17"/>
  <c r="X33" i="17"/>
  <c r="AJ167" i="19"/>
  <c r="AI257" i="20"/>
  <c r="AI256" i="20"/>
  <c r="AI264" i="18"/>
  <c r="AI263" i="18"/>
  <c r="Q165" i="19" l="1"/>
  <c r="X29" i="17"/>
  <c r="AJ257" i="20"/>
  <c r="Q255" i="20" s="1"/>
  <c r="E73" i="14" s="1"/>
  <c r="AJ264" i="18"/>
  <c r="Q262" i="18" s="1"/>
  <c r="AI227" i="18"/>
  <c r="G50" i="20"/>
  <c r="H50" i="20"/>
  <c r="I50" i="20"/>
  <c r="J50" i="20"/>
  <c r="K50" i="20"/>
  <c r="L50" i="20"/>
  <c r="M50" i="20"/>
  <c r="N50" i="20"/>
  <c r="O50" i="20"/>
  <c r="P50" i="20"/>
  <c r="Q50" i="20"/>
  <c r="F50" i="20"/>
  <c r="R39" i="20"/>
  <c r="R40" i="20"/>
  <c r="R41" i="20"/>
  <c r="R42" i="20"/>
  <c r="R43" i="20"/>
  <c r="R44" i="20"/>
  <c r="R45" i="20"/>
  <c r="R47" i="20"/>
  <c r="R48" i="20"/>
  <c r="R49" i="20"/>
  <c r="R26" i="20"/>
  <c r="R27" i="20"/>
  <c r="R28" i="20"/>
  <c r="R29" i="20"/>
  <c r="R30" i="20"/>
  <c r="R31" i="20"/>
  <c r="R32" i="20"/>
  <c r="R34" i="20"/>
  <c r="R35" i="20"/>
  <c r="R36" i="20"/>
  <c r="R21" i="20"/>
  <c r="R22" i="20"/>
  <c r="R23" i="20"/>
  <c r="R15" i="20"/>
  <c r="R13" i="20"/>
  <c r="S165" i="19" l="1"/>
  <c r="O165" i="19"/>
  <c r="E23" i="14"/>
  <c r="O255" i="20"/>
  <c r="S255" i="20"/>
  <c r="W43" i="20"/>
  <c r="O262" i="18"/>
  <c r="W53" i="20"/>
  <c r="W46" i="20"/>
  <c r="W51" i="20"/>
  <c r="W52" i="20"/>
  <c r="R50" i="20"/>
  <c r="N12" i="19"/>
  <c r="W50" i="20" l="1"/>
  <c r="S262" i="18"/>
  <c r="R41" i="17"/>
  <c r="R42" i="17"/>
  <c r="R44" i="17"/>
  <c r="R45" i="17"/>
  <c r="R46" i="17"/>
  <c r="R48" i="17"/>
  <c r="R49" i="17"/>
  <c r="R50" i="17"/>
  <c r="R40" i="17"/>
  <c r="W48" i="17" l="1"/>
  <c r="W46" i="17"/>
  <c r="W47" i="17"/>
  <c r="O182" i="20"/>
  <c r="S182" i="20"/>
  <c r="S11" i="17" l="1"/>
  <c r="S17" i="17"/>
  <c r="S18" i="17"/>
  <c r="S24" i="17"/>
  <c r="S25" i="17"/>
  <c r="N9" i="19"/>
  <c r="N10" i="19"/>
  <c r="N13" i="19"/>
  <c r="N14" i="19"/>
  <c r="N16" i="19"/>
  <c r="S19" i="19" s="1"/>
  <c r="N17" i="19"/>
  <c r="N18" i="19"/>
  <c r="X27" i="17" l="1"/>
  <c r="X28" i="17"/>
  <c r="S20" i="19"/>
  <c r="S21" i="19"/>
  <c r="R14" i="20"/>
  <c r="R16" i="20"/>
  <c r="R17" i="20"/>
  <c r="R18" i="20"/>
  <c r="R19" i="20"/>
  <c r="R25" i="20"/>
  <c r="R38" i="20"/>
  <c r="R12" i="20"/>
  <c r="W47" i="20" l="1"/>
  <c r="W45" i="20"/>
  <c r="W41" i="20"/>
  <c r="W49" i="20"/>
  <c r="W42" i="20"/>
  <c r="W48" i="20"/>
  <c r="AI157" i="17"/>
  <c r="G51" i="17" l="1"/>
  <c r="H51" i="17"/>
  <c r="I51" i="17"/>
  <c r="J51" i="17"/>
  <c r="K51" i="17"/>
  <c r="L51" i="17"/>
  <c r="M51" i="17"/>
  <c r="N51" i="17"/>
  <c r="O51" i="17"/>
  <c r="P51" i="17"/>
  <c r="Q51" i="17"/>
  <c r="G19" i="19"/>
  <c r="H19" i="19"/>
  <c r="I19" i="19"/>
  <c r="J19" i="19"/>
  <c r="K19" i="19"/>
  <c r="L19" i="19"/>
  <c r="AI185" i="20"/>
  <c r="AI178" i="20"/>
  <c r="S166" i="20"/>
  <c r="S165" i="20"/>
  <c r="S122" i="19"/>
  <c r="S123" i="19"/>
  <c r="G11" i="22" l="1"/>
  <c r="G8" i="22"/>
  <c r="G7" i="22"/>
  <c r="G6" i="22"/>
  <c r="G5" i="22"/>
  <c r="G12" i="22"/>
  <c r="F79" i="1"/>
  <c r="D79" i="1"/>
  <c r="D78" i="1"/>
  <c r="F78" i="1" s="1"/>
  <c r="F77" i="1"/>
  <c r="D77" i="1"/>
  <c r="F76" i="1"/>
  <c r="D76" i="1"/>
  <c r="F75" i="1"/>
  <c r="D75" i="1"/>
  <c r="F74" i="1"/>
  <c r="D74" i="1"/>
  <c r="F14" i="1"/>
  <c r="D14" i="1"/>
  <c r="F13" i="1"/>
  <c r="D13" i="1"/>
  <c r="F3" i="1"/>
  <c r="D3" i="1"/>
  <c r="F47" i="4"/>
  <c r="D47" i="4"/>
  <c r="F46" i="4"/>
  <c r="D46" i="4"/>
  <c r="F4" i="5"/>
  <c r="D4" i="5"/>
  <c r="F3" i="5"/>
  <c r="D3" i="5"/>
  <c r="F28" i="6"/>
  <c r="D28" i="6"/>
  <c r="F27" i="6"/>
  <c r="D27" i="6"/>
  <c r="F23" i="6"/>
  <c r="D23" i="6"/>
  <c r="F53" i="7"/>
  <c r="D53" i="7"/>
  <c r="F52" i="7"/>
  <c r="D52" i="7"/>
  <c r="F51" i="7"/>
  <c r="D51" i="7"/>
  <c r="F50" i="7"/>
  <c r="D50" i="7"/>
  <c r="F49" i="7"/>
  <c r="D49" i="7"/>
  <c r="F45" i="7"/>
  <c r="D45" i="7"/>
  <c r="F37" i="7"/>
  <c r="D37" i="7"/>
  <c r="F36" i="7"/>
  <c r="D36" i="7"/>
  <c r="F6" i="7"/>
  <c r="D6" i="7"/>
  <c r="F42" i="9"/>
  <c r="D42" i="9"/>
  <c r="F41" i="9"/>
  <c r="D41" i="9"/>
  <c r="F32" i="9"/>
  <c r="D32" i="9"/>
  <c r="F16" i="9"/>
  <c r="D16" i="9"/>
  <c r="F15" i="9"/>
  <c r="D15" i="9"/>
  <c r="F7" i="9"/>
  <c r="D7" i="9"/>
  <c r="F3" i="9"/>
  <c r="D3" i="9"/>
  <c r="F161" i="10"/>
  <c r="D161" i="10"/>
  <c r="F23" i="10"/>
  <c r="D23" i="10"/>
  <c r="F3" i="10"/>
  <c r="D3" i="10"/>
  <c r="F76" i="14"/>
  <c r="D76" i="14"/>
  <c r="F74" i="14"/>
  <c r="D74" i="14"/>
  <c r="D48" i="14"/>
  <c r="F42" i="14"/>
  <c r="D42" i="14"/>
  <c r="F26" i="14"/>
  <c r="D26" i="14"/>
  <c r="F25" i="14"/>
  <c r="D25" i="14"/>
  <c r="F24" i="14"/>
  <c r="D24" i="14"/>
  <c r="F4" i="14"/>
  <c r="D4" i="14"/>
  <c r="F3" i="14"/>
  <c r="D3" i="14"/>
  <c r="F17" i="13"/>
  <c r="D17" i="13"/>
  <c r="F16" i="13"/>
  <c r="D16" i="13"/>
  <c r="F5" i="13"/>
  <c r="D5" i="13"/>
  <c r="F4" i="13"/>
  <c r="D4" i="13"/>
  <c r="F3" i="13"/>
  <c r="D3" i="13"/>
  <c r="F15" i="12"/>
  <c r="D15" i="12"/>
  <c r="F14" i="12"/>
  <c r="D14" i="12"/>
  <c r="F36" i="11"/>
  <c r="D36" i="11"/>
  <c r="F4" i="11"/>
  <c r="D4" i="11"/>
  <c r="F3" i="11"/>
  <c r="D3" i="11"/>
  <c r="F45" i="11"/>
  <c r="D45" i="11"/>
  <c r="F44" i="11"/>
  <c r="D44" i="11"/>
  <c r="AI88" i="20"/>
  <c r="AI149" i="19"/>
  <c r="AI110" i="20" l="1"/>
  <c r="AI68" i="19"/>
  <c r="AI73" i="19"/>
  <c r="AI74" i="19"/>
  <c r="AI101" i="17"/>
  <c r="AI107" i="17"/>
  <c r="AI108" i="17"/>
  <c r="K87" i="22" l="1"/>
  <c r="K157" i="22"/>
  <c r="K122" i="22"/>
  <c r="I27" i="15"/>
  <c r="H30" i="15"/>
  <c r="I30" i="15" s="1"/>
  <c r="H31" i="15"/>
  <c r="I31" i="15" s="1"/>
  <c r="H32" i="15"/>
  <c r="I32" i="15" s="1"/>
  <c r="H33" i="15"/>
  <c r="I33" i="15" s="1"/>
  <c r="H34" i="15"/>
  <c r="I34" i="15" s="1"/>
  <c r="H35" i="15"/>
  <c r="I35" i="15" s="1"/>
  <c r="H36" i="15"/>
  <c r="I36" i="15" s="1"/>
  <c r="H37" i="15"/>
  <c r="I37" i="15" s="1"/>
  <c r="H38" i="15"/>
  <c r="I38" i="15" s="1"/>
  <c r="H39" i="15"/>
  <c r="I39" i="15" s="1"/>
  <c r="H40" i="15"/>
  <c r="I40" i="15" s="1"/>
  <c r="H29" i="15"/>
  <c r="I29" i="15" s="1"/>
  <c r="G27" i="15"/>
  <c r="J12" i="12" l="1"/>
  <c r="J23" i="11"/>
  <c r="J164" i="10"/>
  <c r="J165" i="10"/>
  <c r="J166" i="10"/>
  <c r="J167" i="10"/>
  <c r="J145" i="10"/>
  <c r="J138" i="10"/>
  <c r="J35" i="10"/>
  <c r="J34" i="9"/>
  <c r="J5" i="9"/>
  <c r="J47" i="7"/>
  <c r="J4" i="7"/>
  <c r="J4" i="6"/>
  <c r="E11" i="13"/>
  <c r="J11" i="13" s="1"/>
  <c r="J28" i="11"/>
  <c r="E27" i="11"/>
  <c r="J27" i="11" s="1"/>
  <c r="E173" i="10"/>
  <c r="J173" i="10" s="1"/>
  <c r="E172" i="10"/>
  <c r="J172" i="10" s="1"/>
  <c r="E171" i="10"/>
  <c r="J171" i="10" s="1"/>
  <c r="E147" i="10"/>
  <c r="J147" i="10" s="1"/>
  <c r="E128" i="10"/>
  <c r="E127" i="10"/>
  <c r="J63" i="10"/>
  <c r="J62" i="10"/>
  <c r="E61" i="10"/>
  <c r="J61" i="10" s="1"/>
  <c r="E60" i="10"/>
  <c r="J60" i="10" s="1"/>
  <c r="E59" i="10"/>
  <c r="J59" i="10" s="1"/>
  <c r="E58" i="10"/>
  <c r="J58" i="10" s="1"/>
  <c r="E57" i="10"/>
  <c r="J57" i="10" s="1"/>
  <c r="E56" i="10"/>
  <c r="J56" i="10" s="1"/>
  <c r="E55" i="10"/>
  <c r="J55" i="10" s="1"/>
  <c r="E54" i="10"/>
  <c r="J54" i="10" s="1"/>
  <c r="E53" i="10"/>
  <c r="J53" i="10" s="1"/>
  <c r="E52" i="10"/>
  <c r="J52" i="10" s="1"/>
  <c r="E28" i="10"/>
  <c r="E36" i="9"/>
  <c r="J36" i="9" s="1"/>
  <c r="E8" i="6"/>
  <c r="J8" i="6" s="1"/>
  <c r="E7" i="6"/>
  <c r="J7" i="6" s="1"/>
  <c r="E61" i="1"/>
  <c r="J61" i="1" s="1"/>
  <c r="E60" i="1"/>
  <c r="J60" i="1" s="1"/>
  <c r="E59" i="1"/>
  <c r="J59" i="1" s="1"/>
  <c r="E29" i="11"/>
  <c r="J29" i="11" s="1"/>
  <c r="E176" i="10"/>
  <c r="J176" i="10" s="1"/>
  <c r="E175" i="10"/>
  <c r="J175" i="10" s="1"/>
  <c r="E174" i="10"/>
  <c r="J174" i="10" s="1"/>
  <c r="J114" i="10"/>
  <c r="J113" i="10"/>
  <c r="J112" i="10"/>
  <c r="J95" i="10"/>
  <c r="J92" i="10"/>
  <c r="E70" i="10"/>
  <c r="J70" i="10" s="1"/>
  <c r="E69" i="10"/>
  <c r="J69" i="10" s="1"/>
  <c r="E68" i="10"/>
  <c r="J68" i="10" s="1"/>
  <c r="E67" i="10"/>
  <c r="J67" i="10" s="1"/>
  <c r="E29" i="10"/>
  <c r="J29" i="10" s="1"/>
  <c r="E148" i="10"/>
  <c r="J148" i="10" s="1"/>
  <c r="E10" i="6"/>
  <c r="J10" i="6" s="1"/>
  <c r="E63" i="1"/>
  <c r="J63" i="1" s="1"/>
  <c r="J23" i="14"/>
  <c r="E9" i="13"/>
  <c r="J9" i="13" s="1"/>
  <c r="E8" i="13"/>
  <c r="J8" i="13" s="1"/>
  <c r="E10" i="13"/>
  <c r="J10" i="13" s="1"/>
  <c r="E13" i="12"/>
  <c r="J13" i="12" s="1"/>
  <c r="K13" i="12" s="1"/>
  <c r="E11" i="12" s="1"/>
  <c r="E10" i="12"/>
  <c r="J10" i="12" s="1"/>
  <c r="K10" i="12" s="1"/>
  <c r="E24" i="11"/>
  <c r="J24" i="11" s="1"/>
  <c r="E26" i="11"/>
  <c r="J26" i="11" s="1"/>
  <c r="E25" i="11"/>
  <c r="J25" i="11" s="1"/>
  <c r="E170" i="10"/>
  <c r="J170" i="10" s="1"/>
  <c r="E169" i="10"/>
  <c r="J169" i="10" s="1"/>
  <c r="E168" i="10"/>
  <c r="J168" i="10" s="1"/>
  <c r="J50" i="10"/>
  <c r="J49" i="10"/>
  <c r="J48" i="10"/>
  <c r="J47" i="10"/>
  <c r="E144" i="10"/>
  <c r="J144" i="10" s="1"/>
  <c r="E46" i="10"/>
  <c r="J46" i="10" s="1"/>
  <c r="E45" i="10"/>
  <c r="J45" i="10" s="1"/>
  <c r="E44" i="10"/>
  <c r="J44" i="10" s="1"/>
  <c r="E43" i="10"/>
  <c r="J43" i="10" s="1"/>
  <c r="E42" i="10"/>
  <c r="J42" i="10" s="1"/>
  <c r="E44" i="7"/>
  <c r="E43" i="7"/>
  <c r="E41" i="10"/>
  <c r="J41" i="10" s="1"/>
  <c r="E40" i="10"/>
  <c r="J40" i="10" s="1"/>
  <c r="E39" i="10"/>
  <c r="J39" i="10" s="1"/>
  <c r="E38" i="10"/>
  <c r="J38" i="10" s="1"/>
  <c r="E37" i="10"/>
  <c r="J37" i="10" s="1"/>
  <c r="E126" i="10"/>
  <c r="E27" i="10"/>
  <c r="E146" i="10"/>
  <c r="J146" i="10" s="1"/>
  <c r="E125" i="10"/>
  <c r="E26" i="10"/>
  <c r="E31" i="9"/>
  <c r="J31" i="9" s="1"/>
  <c r="J6" i="9"/>
  <c r="E26" i="6"/>
  <c r="J26" i="6" s="1"/>
  <c r="E6" i="6"/>
  <c r="J6" i="6" s="1"/>
  <c r="E5" i="6"/>
  <c r="J5" i="6" s="1"/>
  <c r="E44" i="4"/>
  <c r="J44" i="4" s="1"/>
  <c r="E43" i="4"/>
  <c r="J43" i="4" s="1"/>
  <c r="E58" i="1"/>
  <c r="E57" i="1"/>
  <c r="E48" i="7"/>
  <c r="J48" i="7" s="1"/>
  <c r="K48" i="7" s="1"/>
  <c r="E46" i="7" s="1"/>
  <c r="E5" i="7"/>
  <c r="J5" i="7" s="1"/>
  <c r="K185" i="10" l="1"/>
  <c r="E162" i="10" s="1"/>
  <c r="K50" i="10"/>
  <c r="E36" i="10" s="1"/>
  <c r="K81" i="10"/>
  <c r="E66" i="10" s="1"/>
  <c r="K65" i="10"/>
  <c r="E51" i="10" s="1"/>
  <c r="K6" i="9"/>
  <c r="E4" i="9" s="1"/>
  <c r="K5" i="7"/>
  <c r="E3" i="7" s="1"/>
  <c r="K66" i="10" l="1"/>
  <c r="K51" i="10"/>
  <c r="K36" i="10"/>
  <c r="E15" i="7"/>
  <c r="K155" i="22" l="1"/>
  <c r="M155" i="22" s="1"/>
  <c r="K120" i="22"/>
  <c r="M120" i="22" s="1"/>
  <c r="K85" i="22"/>
  <c r="M85" i="22" s="1"/>
  <c r="K164" i="22"/>
  <c r="K159" i="22"/>
  <c r="K160" i="22"/>
  <c r="K129" i="22"/>
  <c r="K124" i="22"/>
  <c r="K125" i="22"/>
  <c r="K94" i="22"/>
  <c r="K89" i="22"/>
  <c r="K90" i="22"/>
  <c r="AI221" i="20"/>
  <c r="AI222" i="20"/>
  <c r="AI223" i="20"/>
  <c r="AI87" i="20"/>
  <c r="AI69" i="20"/>
  <c r="AI70" i="20"/>
  <c r="AI71" i="20"/>
  <c r="AI72" i="20"/>
  <c r="AI73" i="20"/>
  <c r="AI74" i="20"/>
  <c r="AI76" i="17"/>
  <c r="AI77" i="17"/>
  <c r="AI78" i="17"/>
  <c r="AI79" i="17"/>
  <c r="AI80" i="17"/>
  <c r="AI81" i="17"/>
  <c r="AI82" i="17"/>
  <c r="AI83" i="17"/>
  <c r="AI84" i="17"/>
  <c r="AI208" i="18"/>
  <c r="AI209" i="18"/>
  <c r="AI210" i="18"/>
  <c r="AI189" i="18"/>
  <c r="AI190" i="18"/>
  <c r="AI191" i="18"/>
  <c r="AI192" i="18"/>
  <c r="S78" i="27"/>
  <c r="I193" i="22" s="1"/>
  <c r="J193" i="22" s="1"/>
  <c r="AI130" i="18"/>
  <c r="AI131" i="18"/>
  <c r="AI132" i="18"/>
  <c r="AI133" i="18"/>
  <c r="AI134" i="18"/>
  <c r="O221" i="18"/>
  <c r="O251" i="18"/>
  <c r="S251" i="18"/>
  <c r="O168" i="19"/>
  <c r="O84" i="19"/>
  <c r="O254" i="20"/>
  <c r="AI246" i="20"/>
  <c r="AI247" i="20"/>
  <c r="AI240" i="20"/>
  <c r="AI241" i="20"/>
  <c r="AI242" i="20"/>
  <c r="AI243" i="20"/>
  <c r="AI244" i="20"/>
  <c r="AI245" i="20"/>
  <c r="AI236" i="20"/>
  <c r="AI237" i="20"/>
  <c r="AI238" i="20"/>
  <c r="AI219" i="20"/>
  <c r="AI224" i="20"/>
  <c r="AI196" i="20"/>
  <c r="AI197" i="20"/>
  <c r="AI198" i="20"/>
  <c r="AI199" i="20"/>
  <c r="AI200" i="20"/>
  <c r="AI201" i="20"/>
  <c r="AI202" i="20"/>
  <c r="AI203" i="20"/>
  <c r="AI186" i="20"/>
  <c r="AI187" i="20"/>
  <c r="AI188" i="20"/>
  <c r="AI189" i="20"/>
  <c r="AI191" i="20"/>
  <c r="AI192" i="20"/>
  <c r="AI193" i="20"/>
  <c r="AI175" i="20"/>
  <c r="AI176" i="20"/>
  <c r="AI177" i="20"/>
  <c r="AI180" i="20"/>
  <c r="AI181" i="20"/>
  <c r="AI151" i="20"/>
  <c r="AI152" i="20"/>
  <c r="AI154" i="20"/>
  <c r="AI155" i="20"/>
  <c r="AI157" i="20"/>
  <c r="AI139" i="20"/>
  <c r="AI140" i="20"/>
  <c r="AI141" i="20"/>
  <c r="AI119" i="20"/>
  <c r="AI120" i="20"/>
  <c r="AI121" i="20"/>
  <c r="AI122" i="20"/>
  <c r="AI123" i="20"/>
  <c r="AI124" i="20"/>
  <c r="AI107" i="20"/>
  <c r="AI108" i="20"/>
  <c r="AI109" i="20"/>
  <c r="AI78" i="20"/>
  <c r="AI79" i="20"/>
  <c r="AI80" i="20"/>
  <c r="AI81" i="20"/>
  <c r="AI82" i="20"/>
  <c r="AI83" i="20"/>
  <c r="AI84" i="20"/>
  <c r="AI85" i="20"/>
  <c r="AI86" i="20"/>
  <c r="AI140" i="19"/>
  <c r="AI141" i="19"/>
  <c r="AI142" i="19"/>
  <c r="AI143" i="19"/>
  <c r="AI144" i="19"/>
  <c r="AI145" i="19"/>
  <c r="AI146" i="19"/>
  <c r="AI147" i="19"/>
  <c r="AI148" i="19"/>
  <c r="AI225" i="18"/>
  <c r="AI226" i="18"/>
  <c r="AI228" i="18"/>
  <c r="AI229" i="18"/>
  <c r="AI230" i="18"/>
  <c r="AI213" i="18"/>
  <c r="AI214" i="18"/>
  <c r="AI216" i="18"/>
  <c r="AI217" i="18"/>
  <c r="AI219" i="18"/>
  <c r="AI220" i="18"/>
  <c r="AI136" i="18"/>
  <c r="AI137" i="18"/>
  <c r="AI138" i="18"/>
  <c r="AI139" i="18"/>
  <c r="AI141" i="18"/>
  <c r="AI142" i="18"/>
  <c r="AI143" i="18"/>
  <c r="AI144" i="18"/>
  <c r="AI145" i="18"/>
  <c r="AI188" i="19"/>
  <c r="AI185" i="19"/>
  <c r="AI186" i="19"/>
  <c r="AI187" i="19"/>
  <c r="AI179" i="19"/>
  <c r="AI180" i="19"/>
  <c r="AI181" i="19"/>
  <c r="AI183" i="19"/>
  <c r="AI182" i="19"/>
  <c r="AI125" i="19"/>
  <c r="AI126" i="19"/>
  <c r="AI127" i="19"/>
  <c r="AI110" i="19"/>
  <c r="AI112" i="19"/>
  <c r="AI114" i="19"/>
  <c r="AI97" i="19"/>
  <c r="AI98" i="19"/>
  <c r="AI99" i="19"/>
  <c r="AI100" i="19"/>
  <c r="AI71" i="19"/>
  <c r="AI72" i="19"/>
  <c r="AI37" i="19"/>
  <c r="AI38" i="19"/>
  <c r="AI39" i="19"/>
  <c r="AI40" i="19"/>
  <c r="AI41" i="19"/>
  <c r="AI42" i="19"/>
  <c r="AI43" i="19"/>
  <c r="AI47" i="19"/>
  <c r="AI48" i="19"/>
  <c r="AI49" i="19"/>
  <c r="AI50" i="19"/>
  <c r="AI51" i="19"/>
  <c r="AI52" i="19"/>
  <c r="AI149" i="17"/>
  <c r="AI153" i="17"/>
  <c r="AI155" i="17"/>
  <c r="AI159" i="17"/>
  <c r="AI150" i="17"/>
  <c r="AI152" i="17"/>
  <c r="AI176" i="17"/>
  <c r="AI177" i="17"/>
  <c r="AI175" i="17"/>
  <c r="AI188" i="17"/>
  <c r="AI189" i="17"/>
  <c r="AI190" i="17"/>
  <c r="AI191" i="17"/>
  <c r="AI192" i="17"/>
  <c r="AI193" i="17"/>
  <c r="AI194" i="17"/>
  <c r="AI195" i="17"/>
  <c r="AI211" i="17"/>
  <c r="AI212" i="17"/>
  <c r="AI213" i="17"/>
  <c r="AI231" i="17"/>
  <c r="AI232" i="17"/>
  <c r="AI225" i="17"/>
  <c r="AI226" i="17"/>
  <c r="AI227" i="17"/>
  <c r="AI233" i="17"/>
  <c r="AI234" i="17"/>
  <c r="AI229" i="17"/>
  <c r="AI228" i="17"/>
  <c r="O252" i="18"/>
  <c r="AI66" i="17"/>
  <c r="AI67" i="17"/>
  <c r="AI68" i="17"/>
  <c r="AI69" i="17"/>
  <c r="AI70" i="17"/>
  <c r="AI71" i="17"/>
  <c r="AI72" i="17"/>
  <c r="S73" i="17"/>
  <c r="AI104" i="17"/>
  <c r="AI105" i="17"/>
  <c r="AI106" i="17"/>
  <c r="AI131" i="17"/>
  <c r="AI132" i="17"/>
  <c r="AI133" i="17"/>
  <c r="AI134" i="17"/>
  <c r="AI260" i="18"/>
  <c r="AI261" i="18"/>
  <c r="S254" i="20"/>
  <c r="S252" i="18"/>
  <c r="M114" i="24"/>
  <c r="K114" i="24"/>
  <c r="I114" i="24"/>
  <c r="G114" i="24"/>
  <c r="J29" i="15"/>
  <c r="J32" i="15"/>
  <c r="J72" i="14"/>
  <c r="J73" i="14"/>
  <c r="J68" i="14"/>
  <c r="J30" i="14"/>
  <c r="J7" i="13"/>
  <c r="D137" i="10"/>
  <c r="J28" i="10"/>
  <c r="J27" i="10"/>
  <c r="J26" i="10"/>
  <c r="J14" i="10"/>
  <c r="J44" i="7"/>
  <c r="J43" i="7"/>
  <c r="AI95" i="17"/>
  <c r="AI96" i="17"/>
  <c r="AI97" i="17"/>
  <c r="AI98" i="17"/>
  <c r="AI99" i="17"/>
  <c r="AI100" i="17"/>
  <c r="J55" i="5"/>
  <c r="J56" i="5"/>
  <c r="J57" i="5"/>
  <c r="J58" i="5"/>
  <c r="K166" i="22"/>
  <c r="M166" i="22" s="1"/>
  <c r="K165" i="22"/>
  <c r="M165" i="22" s="1"/>
  <c r="K162" i="22"/>
  <c r="M162" i="22" s="1"/>
  <c r="K163" i="22"/>
  <c r="M163" i="22" s="1"/>
  <c r="K161" i="22"/>
  <c r="M161" i="22" s="1"/>
  <c r="K156" i="22"/>
  <c r="M157" i="22"/>
  <c r="K158" i="22"/>
  <c r="M158" i="22" s="1"/>
  <c r="K131" i="22"/>
  <c r="K130" i="22"/>
  <c r="M130" i="22" s="1"/>
  <c r="K127" i="22"/>
  <c r="M127" i="22" s="1"/>
  <c r="K128" i="22"/>
  <c r="M128" i="22" s="1"/>
  <c r="K126" i="22"/>
  <c r="M126" i="22" s="1"/>
  <c r="K121" i="22"/>
  <c r="M122" i="22"/>
  <c r="K123" i="22"/>
  <c r="M123" i="22" s="1"/>
  <c r="K96" i="22"/>
  <c r="K95" i="22"/>
  <c r="M95" i="22" s="1"/>
  <c r="K92" i="22"/>
  <c r="M92" i="22" s="1"/>
  <c r="K93" i="22"/>
  <c r="M93" i="22" s="1"/>
  <c r="K91" i="22"/>
  <c r="M91" i="22" s="1"/>
  <c r="K86" i="22"/>
  <c r="M87" i="22"/>
  <c r="K88" i="22"/>
  <c r="M88" i="22" s="1"/>
  <c r="L153" i="22"/>
  <c r="L118" i="22"/>
  <c r="L83" i="22"/>
  <c r="J28" i="14"/>
  <c r="J25" i="10"/>
  <c r="J25" i="6"/>
  <c r="K26" i="6" s="1"/>
  <c r="E24" i="6" s="1"/>
  <c r="J123" i="10"/>
  <c r="J15" i="7"/>
  <c r="AI161" i="20"/>
  <c r="AI160" i="20"/>
  <c r="AI159" i="20"/>
  <c r="AI104" i="20"/>
  <c r="AI103" i="20"/>
  <c r="AI102" i="20"/>
  <c r="AI101" i="20"/>
  <c r="AI100" i="20"/>
  <c r="AI99" i="20"/>
  <c r="AI138" i="19"/>
  <c r="AI137" i="19"/>
  <c r="AI135" i="19"/>
  <c r="AI134" i="19"/>
  <c r="S128" i="19"/>
  <c r="AI118" i="19"/>
  <c r="AI117" i="19"/>
  <c r="AI116" i="19"/>
  <c r="AI67" i="19"/>
  <c r="AI66" i="19"/>
  <c r="AI65" i="19"/>
  <c r="AI64" i="19"/>
  <c r="AI63" i="19"/>
  <c r="AI165" i="18"/>
  <c r="AI164" i="18"/>
  <c r="AI163" i="18"/>
  <c r="AI162" i="18"/>
  <c r="AI158" i="18"/>
  <c r="AI157" i="18"/>
  <c r="AI156" i="18"/>
  <c r="AI155" i="18"/>
  <c r="AI186" i="17"/>
  <c r="AI185" i="17"/>
  <c r="AI183" i="17"/>
  <c r="AI182" i="17"/>
  <c r="AI163" i="17"/>
  <c r="AI162" i="17"/>
  <c r="AI161" i="17"/>
  <c r="F75" i="14"/>
  <c r="D75" i="14"/>
  <c r="F48" i="14"/>
  <c r="B9" i="15"/>
  <c r="B13" i="15"/>
  <c r="J30" i="15"/>
  <c r="J31" i="15"/>
  <c r="J34" i="15"/>
  <c r="J35" i="15"/>
  <c r="J36" i="15"/>
  <c r="J37" i="15"/>
  <c r="J38" i="15"/>
  <c r="J39" i="15"/>
  <c r="J40" i="15"/>
  <c r="B6" i="15"/>
  <c r="B7" i="15"/>
  <c r="B8" i="15"/>
  <c r="B10" i="15"/>
  <c r="B11" i="15"/>
  <c r="B12" i="15"/>
  <c r="B14" i="15"/>
  <c r="B5" i="15"/>
  <c r="D70" i="14"/>
  <c r="D11" i="12"/>
  <c r="D33" i="9"/>
  <c r="D4" i="9"/>
  <c r="D46" i="7"/>
  <c r="D3" i="7"/>
  <c r="D3" i="6"/>
  <c r="J62" i="14"/>
  <c r="J63" i="14"/>
  <c r="J64" i="14"/>
  <c r="J65" i="14"/>
  <c r="J66" i="14"/>
  <c r="J61" i="14"/>
  <c r="J56" i="14"/>
  <c r="J57" i="14"/>
  <c r="J58" i="14"/>
  <c r="J59" i="14"/>
  <c r="J55" i="14"/>
  <c r="J51" i="14"/>
  <c r="J52" i="14"/>
  <c r="J53" i="14"/>
  <c r="J50" i="14"/>
  <c r="J45" i="14"/>
  <c r="J46" i="14"/>
  <c r="J47" i="14"/>
  <c r="J44" i="14"/>
  <c r="J34" i="14"/>
  <c r="J35" i="14"/>
  <c r="J36" i="14"/>
  <c r="J37" i="14"/>
  <c r="J38" i="14"/>
  <c r="J39" i="14"/>
  <c r="J40" i="14"/>
  <c r="J41" i="14"/>
  <c r="J33" i="14"/>
  <c r="J12" i="14"/>
  <c r="J13" i="14"/>
  <c r="J14" i="14"/>
  <c r="J15" i="14"/>
  <c r="J16" i="14"/>
  <c r="J17" i="14"/>
  <c r="J18" i="14"/>
  <c r="J19" i="14"/>
  <c r="J20" i="14"/>
  <c r="J21" i="14"/>
  <c r="J22" i="14"/>
  <c r="J11" i="14"/>
  <c r="F70" i="14"/>
  <c r="J8" i="14"/>
  <c r="J9" i="14"/>
  <c r="J7" i="14"/>
  <c r="J18" i="12"/>
  <c r="J19" i="12"/>
  <c r="J20" i="12"/>
  <c r="J17" i="12"/>
  <c r="F11" i="12"/>
  <c r="J5" i="12"/>
  <c r="J6" i="12"/>
  <c r="J7" i="12"/>
  <c r="J8" i="12"/>
  <c r="J9" i="12"/>
  <c r="J4" i="12"/>
  <c r="J54" i="11"/>
  <c r="J55" i="11"/>
  <c r="J53" i="11"/>
  <c r="J50" i="11"/>
  <c r="J49" i="11"/>
  <c r="J48" i="11"/>
  <c r="J40" i="11"/>
  <c r="J41" i="11"/>
  <c r="J42" i="11"/>
  <c r="J43" i="11"/>
  <c r="J39" i="11"/>
  <c r="J7" i="11"/>
  <c r="J8" i="11"/>
  <c r="J9" i="11"/>
  <c r="J10" i="11"/>
  <c r="J11" i="11"/>
  <c r="J12" i="11"/>
  <c r="J13" i="11"/>
  <c r="J14" i="11"/>
  <c r="J15" i="11"/>
  <c r="J16" i="11"/>
  <c r="J17" i="11"/>
  <c r="J18" i="11"/>
  <c r="J19" i="11"/>
  <c r="J20" i="11"/>
  <c r="J21" i="11"/>
  <c r="J6" i="11"/>
  <c r="J163" i="10"/>
  <c r="J157" i="10"/>
  <c r="J158" i="10"/>
  <c r="J159" i="10"/>
  <c r="J160" i="10"/>
  <c r="J156" i="10"/>
  <c r="J153" i="10"/>
  <c r="J154" i="10"/>
  <c r="J141" i="10"/>
  <c r="J32" i="10"/>
  <c r="J33" i="10"/>
  <c r="J31" i="10"/>
  <c r="J17" i="10"/>
  <c r="J18" i="10"/>
  <c r="J19" i="10"/>
  <c r="J20" i="10"/>
  <c r="J21" i="10"/>
  <c r="J22" i="10"/>
  <c r="J16" i="10"/>
  <c r="J6" i="10"/>
  <c r="J7" i="10"/>
  <c r="J8" i="10"/>
  <c r="J9" i="10"/>
  <c r="J10" i="10"/>
  <c r="J11" i="10"/>
  <c r="J12" i="10"/>
  <c r="J5" i="10"/>
  <c r="F137" i="10"/>
  <c r="J23" i="9"/>
  <c r="J24" i="9"/>
  <c r="J25" i="9"/>
  <c r="J26" i="9"/>
  <c r="J27" i="9"/>
  <c r="J28" i="9"/>
  <c r="J29" i="9"/>
  <c r="J30" i="9"/>
  <c r="J22" i="9"/>
  <c r="J19" i="9"/>
  <c r="J20" i="9"/>
  <c r="J18" i="9"/>
  <c r="J10" i="9"/>
  <c r="J11" i="9"/>
  <c r="J12" i="9"/>
  <c r="J13" i="9"/>
  <c r="J14" i="9"/>
  <c r="J9" i="9"/>
  <c r="F33" i="9"/>
  <c r="F4" i="9"/>
  <c r="J16" i="8"/>
  <c r="J15" i="8"/>
  <c r="J12" i="8"/>
  <c r="J13" i="8"/>
  <c r="J11" i="8"/>
  <c r="J5" i="8"/>
  <c r="J6" i="8"/>
  <c r="J7" i="8"/>
  <c r="J8" i="8"/>
  <c r="J4" i="8"/>
  <c r="J40" i="7"/>
  <c r="J41" i="7"/>
  <c r="J42" i="7"/>
  <c r="J39" i="7"/>
  <c r="F46" i="7"/>
  <c r="F3" i="7"/>
  <c r="F3" i="6"/>
  <c r="J31" i="7"/>
  <c r="J32" i="7"/>
  <c r="J33" i="7"/>
  <c r="J34" i="7"/>
  <c r="J35" i="7"/>
  <c r="J30" i="7"/>
  <c r="J22" i="7"/>
  <c r="J23" i="7"/>
  <c r="J24" i="7"/>
  <c r="J25" i="7"/>
  <c r="J26" i="7"/>
  <c r="J27" i="7"/>
  <c r="J28" i="7"/>
  <c r="J21" i="7"/>
  <c r="J18" i="7"/>
  <c r="J19" i="7"/>
  <c r="J17" i="7"/>
  <c r="J9" i="7"/>
  <c r="J10" i="7"/>
  <c r="J11" i="7"/>
  <c r="J12" i="7"/>
  <c r="J13" i="7"/>
  <c r="J14" i="7"/>
  <c r="J8" i="7"/>
  <c r="J68" i="5"/>
  <c r="J69" i="5"/>
  <c r="J70" i="5"/>
  <c r="J71" i="5"/>
  <c r="J72" i="5"/>
  <c r="J73" i="5"/>
  <c r="J74" i="5"/>
  <c r="J75" i="5"/>
  <c r="J67" i="5"/>
  <c r="J40" i="5"/>
  <c r="J41" i="5"/>
  <c r="J42" i="5"/>
  <c r="J43" i="5"/>
  <c r="J44" i="5"/>
  <c r="J45" i="5"/>
  <c r="J46" i="5"/>
  <c r="J47" i="5"/>
  <c r="J39" i="5"/>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17" i="1"/>
  <c r="J7" i="1"/>
  <c r="J8" i="1"/>
  <c r="J9" i="1"/>
  <c r="J10" i="1"/>
  <c r="J11" i="1"/>
  <c r="J12" i="1"/>
  <c r="J6" i="1"/>
  <c r="J37" i="4"/>
  <c r="J38" i="4"/>
  <c r="J39" i="4"/>
  <c r="J40" i="4"/>
  <c r="J41" i="4"/>
  <c r="J36" i="4"/>
  <c r="J20" i="4"/>
  <c r="J21" i="4"/>
  <c r="J22" i="4"/>
  <c r="J23" i="4"/>
  <c r="J24" i="4"/>
  <c r="J25" i="4"/>
  <c r="J26" i="4"/>
  <c r="J27" i="4"/>
  <c r="J28" i="4"/>
  <c r="J29" i="4"/>
  <c r="J30" i="4"/>
  <c r="J31" i="4"/>
  <c r="J32" i="4"/>
  <c r="J33" i="4"/>
  <c r="J34" i="4"/>
  <c r="J19" i="4"/>
  <c r="J6" i="4"/>
  <c r="J7" i="4"/>
  <c r="J8" i="4"/>
  <c r="J9" i="4"/>
  <c r="J10" i="4"/>
  <c r="J11" i="4"/>
  <c r="J12" i="4"/>
  <c r="J13" i="4"/>
  <c r="J14" i="4"/>
  <c r="J15" i="4"/>
  <c r="J16" i="4"/>
  <c r="J5" i="4"/>
  <c r="J7" i="5"/>
  <c r="J8" i="5"/>
  <c r="J9" i="5"/>
  <c r="J6" i="5"/>
  <c r="J10" i="5"/>
  <c r="J11" i="5"/>
  <c r="J12" i="5"/>
  <c r="J13" i="5"/>
  <c r="J14" i="5"/>
  <c r="J15" i="5"/>
  <c r="J16" i="5"/>
  <c r="J19" i="5"/>
  <c r="J20" i="5"/>
  <c r="J21" i="5"/>
  <c r="J22" i="5"/>
  <c r="J18" i="5"/>
  <c r="J27" i="5"/>
  <c r="J28" i="5"/>
  <c r="J29" i="5"/>
  <c r="J30" i="5"/>
  <c r="J31" i="5"/>
  <c r="J32" i="5"/>
  <c r="J33" i="5"/>
  <c r="J34" i="5"/>
  <c r="J35" i="5"/>
  <c r="J36" i="5"/>
  <c r="J37" i="5"/>
  <c r="J25" i="5"/>
  <c r="J26" i="5"/>
  <c r="J125" i="10"/>
  <c r="J33" i="15"/>
  <c r="K55" i="11" l="1"/>
  <c r="E51" i="11" s="1"/>
  <c r="S221" i="18"/>
  <c r="O253" i="18"/>
  <c r="S253" i="18"/>
  <c r="AJ159" i="17"/>
  <c r="Q146" i="17" s="1"/>
  <c r="S93" i="27"/>
  <c r="I196" i="22" s="1"/>
  <c r="J196" i="22" s="1"/>
  <c r="H123" i="22"/>
  <c r="H88" i="22"/>
  <c r="K50" i="11"/>
  <c r="E46" i="11" s="1"/>
  <c r="D46" i="11" s="1"/>
  <c r="S168" i="19"/>
  <c r="AJ261" i="18"/>
  <c r="Q259" i="18" s="1"/>
  <c r="AJ210" i="18"/>
  <c r="Q207" i="18" s="1"/>
  <c r="AJ186" i="17"/>
  <c r="Q184" i="17" s="1"/>
  <c r="AJ124" i="20"/>
  <c r="AJ238" i="20"/>
  <c r="AJ189" i="20"/>
  <c r="Q184" i="20" s="1"/>
  <c r="J96" i="10" s="1"/>
  <c r="AJ178" i="20"/>
  <c r="Q174" i="20" s="1"/>
  <c r="J93" i="10" s="1"/>
  <c r="AJ139" i="18"/>
  <c r="Q135" i="18" s="1"/>
  <c r="AJ214" i="18"/>
  <c r="Q212" i="18" s="1"/>
  <c r="AJ220" i="18"/>
  <c r="Q218" i="18" s="1"/>
  <c r="K12" i="1"/>
  <c r="E4" i="1" s="1"/>
  <c r="D4" i="1" s="1"/>
  <c r="AJ183" i="17"/>
  <c r="Q181" i="17" s="1"/>
  <c r="AJ161" i="20"/>
  <c r="AJ141" i="20"/>
  <c r="Q138" i="20" s="1"/>
  <c r="AJ158" i="18"/>
  <c r="Q154" i="18" s="1"/>
  <c r="AJ165" i="18"/>
  <c r="Q161" i="18" s="1"/>
  <c r="AJ52" i="19"/>
  <c r="Q46" i="19" s="1"/>
  <c r="AJ110" i="20"/>
  <c r="AJ245" i="20"/>
  <c r="K132" i="22"/>
  <c r="K167" i="22"/>
  <c r="AJ224" i="20"/>
  <c r="Q218" i="20" s="1"/>
  <c r="AJ181" i="20"/>
  <c r="Q179" i="20" s="1"/>
  <c r="AJ88" i="20"/>
  <c r="Q77" i="20" s="1"/>
  <c r="E64" i="1" s="1"/>
  <c r="J64" i="1" s="1"/>
  <c r="AJ149" i="19"/>
  <c r="Q139" i="19" s="1"/>
  <c r="AJ135" i="19"/>
  <c r="Q133" i="19" s="1"/>
  <c r="AJ187" i="19"/>
  <c r="AJ118" i="19"/>
  <c r="Q115" i="19" s="1"/>
  <c r="AJ100" i="19"/>
  <c r="Q96" i="19" s="1"/>
  <c r="AJ114" i="19"/>
  <c r="AJ138" i="19"/>
  <c r="Q136" i="19" s="1"/>
  <c r="H128" i="22"/>
  <c r="K16" i="8"/>
  <c r="E14" i="8" s="1"/>
  <c r="F14" i="8" s="1"/>
  <c r="K31" i="9"/>
  <c r="E21" i="9" s="1"/>
  <c r="AJ104" i="20"/>
  <c r="Q98" i="20" s="1"/>
  <c r="E50" i="5" s="1"/>
  <c r="J50" i="5" s="1"/>
  <c r="K53" i="5" s="1"/>
  <c r="E38" i="5" s="1"/>
  <c r="AJ134" i="17"/>
  <c r="Q130" i="17" s="1"/>
  <c r="O130" i="17" s="1"/>
  <c r="O135" i="17" s="1"/>
  <c r="AJ213" i="17"/>
  <c r="Q210" i="17" s="1"/>
  <c r="AJ127" i="19"/>
  <c r="Q124" i="19" s="1"/>
  <c r="AJ230" i="18"/>
  <c r="K75" i="5"/>
  <c r="E65" i="5" s="1"/>
  <c r="F65" i="5" s="1"/>
  <c r="K20" i="9"/>
  <c r="E17" i="9" s="1"/>
  <c r="K154" i="10"/>
  <c r="E152" i="10" s="1"/>
  <c r="D152" i="10" s="1"/>
  <c r="AJ68" i="19"/>
  <c r="Q62" i="19" s="1"/>
  <c r="O62" i="19" s="1"/>
  <c r="AJ193" i="20"/>
  <c r="Q190" i="20" s="1"/>
  <c r="AJ192" i="18"/>
  <c r="Q188" i="18" s="1"/>
  <c r="AJ84" i="17"/>
  <c r="Q75" i="17" s="1"/>
  <c r="AJ74" i="19"/>
  <c r="Q70" i="19" s="1"/>
  <c r="AJ145" i="18"/>
  <c r="Q140" i="18" s="1"/>
  <c r="AJ157" i="20"/>
  <c r="Q149" i="20" s="1"/>
  <c r="E129" i="10" s="1"/>
  <c r="J129" i="10" s="1"/>
  <c r="AJ203" i="20"/>
  <c r="Q195" i="20" s="1"/>
  <c r="J111" i="10" s="1"/>
  <c r="K73" i="14"/>
  <c r="AJ177" i="17"/>
  <c r="O174" i="17" s="1"/>
  <c r="AJ181" i="19"/>
  <c r="AJ217" i="18"/>
  <c r="AJ74" i="20"/>
  <c r="Q68" i="20" s="1"/>
  <c r="E62" i="1" s="1"/>
  <c r="J62" i="1" s="1"/>
  <c r="AJ232" i="17"/>
  <c r="Q230" i="17" s="1"/>
  <c r="AI230" i="17" s="1"/>
  <c r="AJ163" i="17"/>
  <c r="AJ108" i="17"/>
  <c r="Q103" i="17" s="1"/>
  <c r="O103" i="17" s="1"/>
  <c r="AJ227" i="17"/>
  <c r="Q224" i="17" s="1"/>
  <c r="AI224" i="17" s="1"/>
  <c r="AJ195" i="17"/>
  <c r="Q187" i="17" s="1"/>
  <c r="K97" i="22"/>
  <c r="H41" i="15"/>
  <c r="K30" i="14"/>
  <c r="E27" i="14" s="1"/>
  <c r="K23" i="14"/>
  <c r="E10" i="14" s="1"/>
  <c r="D10" i="14" s="1"/>
  <c r="K53" i="14"/>
  <c r="K59" i="14"/>
  <c r="K47" i="14"/>
  <c r="E3" i="12"/>
  <c r="D3" i="12" s="1"/>
  <c r="K20" i="12"/>
  <c r="E16" i="12" s="1"/>
  <c r="F16" i="12" s="1"/>
  <c r="K43" i="11"/>
  <c r="E37" i="11" s="1"/>
  <c r="F37" i="11" s="1"/>
  <c r="K29" i="10"/>
  <c r="K160" i="10"/>
  <c r="E155" i="10" s="1"/>
  <c r="F155" i="10" s="1"/>
  <c r="K33" i="10"/>
  <c r="E30" i="10" s="1"/>
  <c r="D17" i="9"/>
  <c r="F17" i="9"/>
  <c r="D14" i="8"/>
  <c r="K19" i="7"/>
  <c r="E16" i="7" s="1"/>
  <c r="K35" i="7"/>
  <c r="E29" i="7" s="1"/>
  <c r="K15" i="7"/>
  <c r="K22" i="5"/>
  <c r="E17" i="5" s="1"/>
  <c r="D17" i="5" s="1"/>
  <c r="K16" i="5"/>
  <c r="E5" i="5" s="1"/>
  <c r="K16" i="4"/>
  <c r="E3" i="4" s="1"/>
  <c r="D3" i="4" s="1"/>
  <c r="AJ43" i="19"/>
  <c r="Q36" i="19" s="1"/>
  <c r="K9" i="14"/>
  <c r="K41" i="14"/>
  <c r="E31" i="14" s="1"/>
  <c r="K66" i="14"/>
  <c r="E60" i="14" s="1"/>
  <c r="K22" i="10"/>
  <c r="E15" i="10" s="1"/>
  <c r="D15" i="10" s="1"/>
  <c r="E35" i="9"/>
  <c r="J35" i="9" s="1"/>
  <c r="D24" i="6"/>
  <c r="S118" i="17"/>
  <c r="AJ101" i="17"/>
  <c r="AJ72" i="17"/>
  <c r="K44" i="7"/>
  <c r="AJ134" i="18"/>
  <c r="Q129" i="18" s="1"/>
  <c r="J55" i="1"/>
  <c r="J127" i="10"/>
  <c r="J128" i="10"/>
  <c r="K13" i="8"/>
  <c r="E10" i="8" s="1"/>
  <c r="J58" i="1"/>
  <c r="K14" i="9"/>
  <c r="E8" i="9" s="1"/>
  <c r="K28" i="7"/>
  <c r="E20" i="7" s="1"/>
  <c r="J126" i="10"/>
  <c r="J57" i="1"/>
  <c r="E71" i="14" l="1"/>
  <c r="D71" i="14" s="1"/>
  <c r="E24" i="10"/>
  <c r="F24" i="10" s="1"/>
  <c r="E38" i="7"/>
  <c r="D38" i="7" s="1"/>
  <c r="F46" i="11"/>
  <c r="F4" i="1"/>
  <c r="S252" i="29"/>
  <c r="I235" i="22" s="1"/>
  <c r="O162" i="27"/>
  <c r="O252" i="29"/>
  <c r="H235" i="22" s="1"/>
  <c r="S162" i="27"/>
  <c r="S136" i="19"/>
  <c r="O136" i="19"/>
  <c r="S133" i="19"/>
  <c r="O133" i="19"/>
  <c r="S124" i="19"/>
  <c r="O124" i="19"/>
  <c r="S184" i="17"/>
  <c r="O184" i="17"/>
  <c r="S181" i="17"/>
  <c r="O181" i="17"/>
  <c r="O188" i="18"/>
  <c r="O207" i="18"/>
  <c r="O218" i="20"/>
  <c r="O225" i="20" s="1"/>
  <c r="H163" i="22" s="1"/>
  <c r="J34" i="11"/>
  <c r="K35" i="11" s="1"/>
  <c r="E22" i="11" s="1"/>
  <c r="O138" i="20"/>
  <c r="O142" i="20" s="1"/>
  <c r="E37" i="9"/>
  <c r="J37" i="9" s="1"/>
  <c r="K40" i="9" s="1"/>
  <c r="E33" i="9" s="1"/>
  <c r="Q235" i="20"/>
  <c r="AI235" i="20" s="1"/>
  <c r="O190" i="20"/>
  <c r="S190" i="20" s="1"/>
  <c r="J110" i="10"/>
  <c r="K120" i="10" s="1"/>
  <c r="O179" i="20"/>
  <c r="S179" i="20"/>
  <c r="J94" i="10"/>
  <c r="K108" i="10" s="1"/>
  <c r="E90" i="10" s="1"/>
  <c r="Q239" i="20"/>
  <c r="AI239" i="20" s="1"/>
  <c r="S84" i="19"/>
  <c r="I123" i="22" s="1"/>
  <c r="J123" i="22" s="1"/>
  <c r="D37" i="11"/>
  <c r="F152" i="10"/>
  <c r="O195" i="20"/>
  <c r="S195" i="20" s="1"/>
  <c r="O184" i="20"/>
  <c r="S184" i="20" s="1"/>
  <c r="O174" i="20"/>
  <c r="S174" i="20" s="1"/>
  <c r="Q158" i="20"/>
  <c r="S138" i="20"/>
  <c r="Q118" i="20"/>
  <c r="O118" i="20" s="1"/>
  <c r="O126" i="20" s="1"/>
  <c r="Q106" i="20"/>
  <c r="O98" i="20"/>
  <c r="S68" i="20"/>
  <c r="O68" i="20"/>
  <c r="Q184" i="19"/>
  <c r="AI184" i="19" s="1"/>
  <c r="Q178" i="19"/>
  <c r="AI178" i="19" s="1"/>
  <c r="O139" i="19"/>
  <c r="S139" i="19" s="1"/>
  <c r="S115" i="19"/>
  <c r="O115" i="19"/>
  <c r="Q108" i="19"/>
  <c r="O96" i="19"/>
  <c r="S46" i="19"/>
  <c r="O46" i="19"/>
  <c r="S36" i="19"/>
  <c r="O36" i="19"/>
  <c r="O187" i="17"/>
  <c r="S187" i="17"/>
  <c r="Q160" i="17"/>
  <c r="O160" i="17" s="1"/>
  <c r="O75" i="17"/>
  <c r="S75" i="17" s="1"/>
  <c r="E143" i="10"/>
  <c r="J143" i="10" s="1"/>
  <c r="Q215" i="18"/>
  <c r="O212" i="18"/>
  <c r="S207" i="18"/>
  <c r="S188" i="18"/>
  <c r="O161" i="18"/>
  <c r="S154" i="18"/>
  <c r="O154" i="18"/>
  <c r="S129" i="18"/>
  <c r="O129" i="18"/>
  <c r="O135" i="18"/>
  <c r="E53" i="1"/>
  <c r="J53" i="1" s="1"/>
  <c r="I88" i="22"/>
  <c r="J88" i="22" s="1"/>
  <c r="H91" i="22"/>
  <c r="S62" i="19"/>
  <c r="E13" i="10"/>
  <c r="J13" i="10" s="1"/>
  <c r="Q224" i="18"/>
  <c r="S135" i="18"/>
  <c r="Q94" i="17"/>
  <c r="E69" i="14"/>
  <c r="J69" i="14" s="1"/>
  <c r="K69" i="14" s="1"/>
  <c r="E67" i="14" s="1"/>
  <c r="E45" i="4"/>
  <c r="J45" i="4" s="1"/>
  <c r="O259" i="18"/>
  <c r="O140" i="18"/>
  <c r="O218" i="18"/>
  <c r="F3" i="12"/>
  <c r="F21" i="12" s="1"/>
  <c r="F38" i="15" s="1"/>
  <c r="J56" i="1"/>
  <c r="Q65" i="17"/>
  <c r="E42" i="4"/>
  <c r="J42" i="4" s="1"/>
  <c r="D65" i="5"/>
  <c r="D16" i="12"/>
  <c r="D21" i="12" s="1"/>
  <c r="E38" i="15" s="1"/>
  <c r="AJ234" i="17"/>
  <c r="Q223" i="17" s="1"/>
  <c r="S218" i="20"/>
  <c r="S225" i="20" s="1"/>
  <c r="I163" i="22" s="1"/>
  <c r="O77" i="20"/>
  <c r="I128" i="22"/>
  <c r="J128" i="22" s="1"/>
  <c r="O210" i="17"/>
  <c r="O214" i="17" s="1"/>
  <c r="S174" i="17"/>
  <c r="S103" i="17"/>
  <c r="E54" i="1"/>
  <c r="J54" i="1" s="1"/>
  <c r="S140" i="18"/>
  <c r="E9" i="8"/>
  <c r="J9" i="8" s="1"/>
  <c r="K9" i="8" s="1"/>
  <c r="E3" i="8" s="1"/>
  <c r="O149" i="20"/>
  <c r="S149" i="20" s="1"/>
  <c r="E52" i="1"/>
  <c r="J52" i="1" s="1"/>
  <c r="D29" i="6"/>
  <c r="E32" i="15" s="1"/>
  <c r="E7" i="7"/>
  <c r="F7" i="7" s="1"/>
  <c r="F71" i="14"/>
  <c r="B23" i="15"/>
  <c r="D23" i="15" s="1"/>
  <c r="I41" i="15"/>
  <c r="J41" i="15" s="1"/>
  <c r="E54" i="14"/>
  <c r="F54" i="14" s="1"/>
  <c r="E49" i="14"/>
  <c r="F49" i="14" s="1"/>
  <c r="E43" i="14"/>
  <c r="D43" i="14" s="1"/>
  <c r="E5" i="14"/>
  <c r="F5" i="14" s="1"/>
  <c r="F30" i="10"/>
  <c r="F15" i="10"/>
  <c r="D155" i="10"/>
  <c r="F16" i="7"/>
  <c r="D16" i="7"/>
  <c r="D29" i="7"/>
  <c r="F29" i="7"/>
  <c r="F17" i="5"/>
  <c r="F5" i="5"/>
  <c r="D5" i="5"/>
  <c r="F3" i="4"/>
  <c r="F10" i="14"/>
  <c r="F60" i="14"/>
  <c r="D60" i="14"/>
  <c r="F31" i="14"/>
  <c r="D31" i="14"/>
  <c r="D27" i="14"/>
  <c r="F27" i="14"/>
  <c r="D5" i="11"/>
  <c r="D24" i="10"/>
  <c r="S130" i="17"/>
  <c r="S135" i="17" s="1"/>
  <c r="F24" i="6"/>
  <c r="F29" i="6" s="1"/>
  <c r="F32" i="15" s="1"/>
  <c r="F10" i="8"/>
  <c r="D10" i="8"/>
  <c r="D20" i="7"/>
  <c r="F20" i="7"/>
  <c r="F8" i="9"/>
  <c r="D8" i="9"/>
  <c r="E109" i="10" l="1"/>
  <c r="K109" i="10" s="1"/>
  <c r="K90" i="10"/>
  <c r="K73" i="1"/>
  <c r="E15" i="1" s="1"/>
  <c r="F38" i="7"/>
  <c r="J235" i="22"/>
  <c r="K14" i="10"/>
  <c r="E4" i="10" s="1"/>
  <c r="I200" i="22"/>
  <c r="H200" i="22"/>
  <c r="S193" i="18"/>
  <c r="O193" i="18"/>
  <c r="O259" i="29"/>
  <c r="O166" i="18"/>
  <c r="S218" i="18"/>
  <c r="S161" i="18"/>
  <c r="AJ247" i="20"/>
  <c r="Q234" i="20" s="1"/>
  <c r="S234" i="20" s="1"/>
  <c r="S248" i="20" s="1"/>
  <c r="I165" i="22" s="1"/>
  <c r="S108" i="19"/>
  <c r="O108" i="19"/>
  <c r="O101" i="19"/>
  <c r="H126" i="22" s="1"/>
  <c r="O265" i="18"/>
  <c r="S166" i="18"/>
  <c r="S148" i="18"/>
  <c r="O148" i="18"/>
  <c r="E12" i="13"/>
  <c r="J12" i="13" s="1"/>
  <c r="K15" i="13" s="1"/>
  <c r="E6" i="13" s="1"/>
  <c r="F22" i="11"/>
  <c r="D22" i="11"/>
  <c r="S98" i="20"/>
  <c r="O158" i="20"/>
  <c r="E130" i="10"/>
  <c r="J130" i="10" s="1"/>
  <c r="S106" i="20"/>
  <c r="E61" i="5"/>
  <c r="J61" i="5" s="1"/>
  <c r="K64" i="5" s="1"/>
  <c r="E54" i="5" s="1"/>
  <c r="O106" i="20"/>
  <c r="O112" i="20" s="1"/>
  <c r="H157" i="22" s="1"/>
  <c r="S118" i="20"/>
  <c r="S126" i="20" s="1"/>
  <c r="I158" i="22" s="1"/>
  <c r="E9" i="6"/>
  <c r="J9" i="6" s="1"/>
  <c r="K22" i="6" s="1"/>
  <c r="E3" i="6" s="1"/>
  <c r="D38" i="5"/>
  <c r="S158" i="20"/>
  <c r="AJ188" i="19"/>
  <c r="Q177" i="19" s="1"/>
  <c r="O177" i="19" s="1"/>
  <c r="S96" i="19"/>
  <c r="S160" i="17"/>
  <c r="O94" i="17"/>
  <c r="S94" i="17"/>
  <c r="S110" i="17" s="1"/>
  <c r="O224" i="18"/>
  <c r="O215" i="18"/>
  <c r="F51" i="11"/>
  <c r="E142" i="10"/>
  <c r="J142" i="10" s="1"/>
  <c r="S259" i="18"/>
  <c r="D54" i="14"/>
  <c r="I91" i="22"/>
  <c r="J91" i="22" s="1"/>
  <c r="H93" i="22"/>
  <c r="H158" i="22"/>
  <c r="O146" i="17"/>
  <c r="S146" i="17" s="1"/>
  <c r="E139" i="10"/>
  <c r="J139" i="10" s="1"/>
  <c r="E124" i="10"/>
  <c r="J124" i="10" s="1"/>
  <c r="K45" i="4"/>
  <c r="E17" i="4" s="1"/>
  <c r="D17" i="4" s="1"/>
  <c r="O65" i="17"/>
  <c r="O85" i="17" s="1"/>
  <c r="F38" i="5"/>
  <c r="O258" i="20"/>
  <c r="O223" i="17"/>
  <c r="O235" i="17" s="1"/>
  <c r="S223" i="17"/>
  <c r="J163" i="22"/>
  <c r="S77" i="20"/>
  <c r="O70" i="19"/>
  <c r="O76" i="19" s="1"/>
  <c r="S210" i="17"/>
  <c r="S214" i="17" s="1"/>
  <c r="F3" i="8"/>
  <c r="F17" i="8" s="1"/>
  <c r="F34" i="15" s="1"/>
  <c r="D3" i="8"/>
  <c r="D17" i="8" s="1"/>
  <c r="E34" i="15" s="1"/>
  <c r="F43" i="14"/>
  <c r="D7" i="7"/>
  <c r="D54" i="7" s="1"/>
  <c r="E33" i="15" s="1"/>
  <c r="G32" i="15"/>
  <c r="D49" i="14"/>
  <c r="D5" i="14"/>
  <c r="D30" i="10"/>
  <c r="F54" i="7"/>
  <c r="F33" i="15" s="1"/>
  <c r="F5" i="11"/>
  <c r="F67" i="14"/>
  <c r="F77" i="14" s="1"/>
  <c r="F40" i="15" s="1"/>
  <c r="D21" i="9"/>
  <c r="D43" i="9" s="1"/>
  <c r="E35" i="15" s="1"/>
  <c r="F21" i="9"/>
  <c r="F43" i="9" s="1"/>
  <c r="F35" i="15" s="1"/>
  <c r="G38" i="15"/>
  <c r="K121" i="10" l="1"/>
  <c r="E34" i="10" s="1"/>
  <c r="D15" i="1"/>
  <c r="D80" i="1" s="1"/>
  <c r="E29" i="15" s="1"/>
  <c r="O262" i="29"/>
  <c r="H236" i="22"/>
  <c r="H237" i="22" s="1"/>
  <c r="K139" i="10"/>
  <c r="E137" i="10" s="1"/>
  <c r="F54" i="5"/>
  <c r="D4" i="10"/>
  <c r="F4" i="10"/>
  <c r="J200" i="22"/>
  <c r="O234" i="20"/>
  <c r="O248" i="20" s="1"/>
  <c r="H165" i="22" s="1"/>
  <c r="J165" i="22" s="1"/>
  <c r="O45" i="27"/>
  <c r="H190" i="22" s="1"/>
  <c r="S71" i="29"/>
  <c r="I225" i="22" s="1"/>
  <c r="S259" i="29"/>
  <c r="I236" i="22" s="1"/>
  <c r="S45" i="27"/>
  <c r="I190" i="22" s="1"/>
  <c r="J158" i="22"/>
  <c r="S112" i="20"/>
  <c r="I157" i="22" s="1"/>
  <c r="J157" i="22" s="1"/>
  <c r="O189" i="19"/>
  <c r="S101" i="19"/>
  <c r="I126" i="22" s="1"/>
  <c r="J126" i="22" s="1"/>
  <c r="S235" i="17"/>
  <c r="O110" i="17"/>
  <c r="H87" i="22" s="1"/>
  <c r="S265" i="18"/>
  <c r="O231" i="18"/>
  <c r="O268" i="18" s="1"/>
  <c r="O53" i="19"/>
  <c r="H120" i="22" s="1"/>
  <c r="H85" i="22"/>
  <c r="D48" i="4"/>
  <c r="E30" i="15" s="1"/>
  <c r="O89" i="20"/>
  <c r="H155" i="22" s="1"/>
  <c r="D51" i="11"/>
  <c r="D56" i="11" s="1"/>
  <c r="E37" i="15" s="1"/>
  <c r="F56" i="11"/>
  <c r="K136" i="10"/>
  <c r="K151" i="10"/>
  <c r="D23" i="5"/>
  <c r="S177" i="19"/>
  <c r="S189" i="19" s="1"/>
  <c r="S258" i="20"/>
  <c r="S224" i="18"/>
  <c r="S215" i="18"/>
  <c r="H122" i="22"/>
  <c r="I87" i="22"/>
  <c r="H95" i="22"/>
  <c r="S65" i="17"/>
  <c r="H161" i="22"/>
  <c r="H166" i="22"/>
  <c r="S212" i="18"/>
  <c r="S53" i="19"/>
  <c r="I120" i="22" s="1"/>
  <c r="I93" i="22"/>
  <c r="J93" i="22" s="1"/>
  <c r="F17" i="4"/>
  <c r="F48" i="4" s="1"/>
  <c r="F30" i="15" s="1"/>
  <c r="S89" i="20"/>
  <c r="F15" i="1"/>
  <c r="F80" i="1" s="1"/>
  <c r="F29" i="15" s="1"/>
  <c r="G34" i="15"/>
  <c r="S70" i="19"/>
  <c r="G33" i="15"/>
  <c r="D67" i="14"/>
  <c r="G35" i="15"/>
  <c r="E140" i="10" l="1"/>
  <c r="D140" i="10" s="1"/>
  <c r="E122" i="10"/>
  <c r="F122" i="10" s="1"/>
  <c r="D34" i="10"/>
  <c r="F34" i="10" s="1"/>
  <c r="J236" i="22"/>
  <c r="D54" i="5"/>
  <c r="D76" i="5" s="1"/>
  <c r="E31" i="15" s="1"/>
  <c r="J225" i="22"/>
  <c r="D6" i="13"/>
  <c r="D18" i="13" s="1"/>
  <c r="E39" i="15" s="1"/>
  <c r="F6" i="13"/>
  <c r="F18" i="13" s="1"/>
  <c r="F39" i="15" s="1"/>
  <c r="J190" i="22"/>
  <c r="I166" i="22"/>
  <c r="J166" i="22" s="1"/>
  <c r="H130" i="22"/>
  <c r="I130" i="22"/>
  <c r="I95" i="22"/>
  <c r="J95" i="22" s="1"/>
  <c r="O138" i="27"/>
  <c r="O168" i="27" s="1"/>
  <c r="S76" i="19"/>
  <c r="I122" i="22" s="1"/>
  <c r="J122" i="22" s="1"/>
  <c r="J87" i="22"/>
  <c r="S85" i="17"/>
  <c r="I85" i="22" s="1"/>
  <c r="J85" i="22" s="1"/>
  <c r="O158" i="19"/>
  <c r="O195" i="19" s="1"/>
  <c r="G30" i="15"/>
  <c r="O203" i="17"/>
  <c r="O241" i="17" s="1"/>
  <c r="O211" i="20"/>
  <c r="O261" i="20" s="1"/>
  <c r="F162" i="10"/>
  <c r="D162" i="10"/>
  <c r="F23" i="5"/>
  <c r="F76" i="5" s="1"/>
  <c r="F31" i="15" s="1"/>
  <c r="I155" i="22"/>
  <c r="J155" i="22" s="1"/>
  <c r="J120" i="22"/>
  <c r="S231" i="18"/>
  <c r="S268" i="18" s="1"/>
  <c r="S142" i="20"/>
  <c r="I161" i="22" s="1"/>
  <c r="J161" i="22" s="1"/>
  <c r="G29" i="15"/>
  <c r="D77" i="14"/>
  <c r="E40" i="15" s="1"/>
  <c r="G40" i="15" s="1"/>
  <c r="F37" i="15"/>
  <c r="F140" i="10" l="1"/>
  <c r="D122" i="10"/>
  <c r="G39" i="15"/>
  <c r="J130" i="22"/>
  <c r="G31" i="15"/>
  <c r="H197" i="22"/>
  <c r="H202" i="22" s="1"/>
  <c r="S180" i="28"/>
  <c r="S215" i="29"/>
  <c r="H127" i="22"/>
  <c r="H132" i="22" s="1"/>
  <c r="S203" i="17"/>
  <c r="S241" i="17" s="1"/>
  <c r="F186" i="10"/>
  <c r="F36" i="15" s="1"/>
  <c r="F41" i="15" s="1"/>
  <c r="D186" i="10"/>
  <c r="E36" i="15" s="1"/>
  <c r="E41" i="15" s="1"/>
  <c r="H92" i="22"/>
  <c r="H97" i="22" s="1"/>
  <c r="H162" i="22"/>
  <c r="H167" i="22" s="1"/>
  <c r="S138" i="27"/>
  <c r="S168" i="27" s="1"/>
  <c r="S158" i="19"/>
  <c r="S195" i="19" s="1"/>
  <c r="S211" i="20"/>
  <c r="S261" i="20" s="1"/>
  <c r="G37" i="15"/>
  <c r="S221" i="28" l="1"/>
  <c r="I267" i="22"/>
  <c r="S262" i="29"/>
  <c r="I232" i="22"/>
  <c r="I92" i="22"/>
  <c r="I97" i="22" s="1"/>
  <c r="J97" i="22" s="1"/>
  <c r="G36" i="15"/>
  <c r="I162" i="22"/>
  <c r="I167" i="22" s="1"/>
  <c r="J167" i="22" s="1"/>
  <c r="I127" i="22"/>
  <c r="J127" i="22" s="1"/>
  <c r="I197" i="22"/>
  <c r="G41" i="15"/>
  <c r="B22" i="15" s="1"/>
  <c r="D22" i="15" s="1"/>
  <c r="J267" i="22" l="1"/>
  <c r="I272" i="22"/>
  <c r="J272" i="22" s="1"/>
  <c r="H38" i="22" s="1"/>
  <c r="J38" i="22" s="1"/>
  <c r="J232" i="22"/>
  <c r="I237" i="22"/>
  <c r="J237" i="22" s="1"/>
  <c r="D38" i="22" s="1"/>
  <c r="F38" i="22" s="1"/>
  <c r="J92" i="22"/>
  <c r="J162" i="22"/>
  <c r="I132" i="22"/>
  <c r="J132" i="22" s="1"/>
  <c r="J197" i="22"/>
  <c r="I202" i="22"/>
  <c r="J202" i="22" s="1"/>
  <c r="D43" i="22" l="1"/>
  <c r="H43" i="22" s="1"/>
  <c r="O33" i="29"/>
</calcChain>
</file>

<file path=xl/sharedStrings.xml><?xml version="1.0" encoding="utf-8"?>
<sst xmlns="http://schemas.openxmlformats.org/spreadsheetml/2006/main" count="4562" uniqueCount="2285">
  <si>
    <t>Introduction</t>
  </si>
  <si>
    <t>Acknowledgements</t>
  </si>
  <si>
    <t>Instructions</t>
  </si>
  <si>
    <t>The eTool is divided into the following colour-coded TABS:</t>
  </si>
  <si>
    <t>Introduction &amp; Instructions section (Grey): this and the previous tab</t>
  </si>
  <si>
    <t>This TAB corresponds to the "Technical Information" section located at the beginning of all the technical modules. This section is compulsory for all assessments. The section is used to collect general technical information about the microbiology laboratory, and provides the assessor the context for performing the assessment. The "Technical Information" questions are common to all the technical modules and will only be completed once if multiple modules are used.</t>
  </si>
  <si>
    <t>4. Urine module</t>
  </si>
  <si>
    <t xml:space="preserve">6. Blood module </t>
  </si>
  <si>
    <t>SLIPTA section (Purple)</t>
  </si>
  <si>
    <t>To perform the SLIPTA assessment all the questions in all tabs should be completed:</t>
  </si>
  <si>
    <t>1. SLIPTA aboratory profile- This TAB corresponds to the "Part I: Laboratory Profile of the SLIPTA checklist.</t>
  </si>
  <si>
    <t xml:space="preserve">2. SLIPTA_S1- This TAB corresponds to the "Part II: Laboratory Audits Section 1: Documents &amp; Records of the SLIPTA checklist. </t>
  </si>
  <si>
    <t xml:space="preserve">3. SLIPTA_S2- This TAB corresponds to the "Part II: Laboratory Audits Section 2: Management Reviews of the SLIPTA checklist. </t>
  </si>
  <si>
    <t xml:space="preserve">4. SLIPTA_S3- This TAB corresponds to the "Part II: Laboratory Audits Section 3: Organization &amp; Personnel of the SLIPTA checklist. </t>
  </si>
  <si>
    <t xml:space="preserve">5. SLIPTA_S4- This TAB corresponds to the "Part II: Laboratory Audits Section 4: Client Management &amp; Customer Service of the SLIPTA checklist. </t>
  </si>
  <si>
    <t>6. SLIPTA_S5- This TAB corresponds to the "Part II: Laboratory Audits Section 5: Equipment of the SLIPTA checklist.</t>
  </si>
  <si>
    <t>7. SLIPTA_S6- This TAB corresponds to the "Part II: Laboratory Audits Section 6: Evaluation and Audits of the SLIPTA checklist.</t>
  </si>
  <si>
    <t>8. SLIPTA_S7- This TAB corresponds to the "Part II: Laboratory Audits Section 7: Purchasing &amp; Inventory of the SLIPTA checklist.</t>
  </si>
  <si>
    <t>9. SLIPTA_S8- This TAB corresponds to the "Part II: Laboratory Audits Section 8: Process Control of the SLIPTA checklist.</t>
  </si>
  <si>
    <t>10. SLIPTA_S9- This TAB corresponds to the "Part II: Laboratory Audits Section 9: Information Management of the SLIPTA checklist.</t>
  </si>
  <si>
    <r>
      <t xml:space="preserve">Completing the </t>
    </r>
    <r>
      <rPr>
        <b/>
        <sz val="11"/>
        <color theme="1"/>
        <rFont val="Calibri"/>
        <family val="2"/>
        <scheme val="minor"/>
      </rPr>
      <t>AMR Lab Quality Scorecard eTool:</t>
    </r>
  </si>
  <si>
    <t>The blue tabbed sheets display summary reporting information (once tool has been completed) and green &amp; purple tabbed sheets are for the assessor to complete.</t>
  </si>
  <si>
    <t>Questions are numbered in accordance with the AMR modules or SLIPTA checklist. Any subquestions are located below the main question and show the letter designation as found in the AMR modules or SLIPTA checklist.</t>
  </si>
  <si>
    <r>
      <t xml:space="preserve">Scoring for each question is described in the </t>
    </r>
    <r>
      <rPr>
        <i/>
        <sz val="11"/>
        <color theme="1"/>
        <rFont val="Calibri"/>
        <family val="2"/>
        <scheme val="minor"/>
      </rPr>
      <t>AMR Lab Quallity Scorecard- User Guide</t>
    </r>
    <r>
      <rPr>
        <sz val="11"/>
        <color theme="1"/>
        <rFont val="Calibri"/>
        <family val="2"/>
        <scheme val="minor"/>
      </rPr>
      <t xml:space="preserve">, the spreadsheet will automatically calculate the score for each section and display the results in the summary output tabs. </t>
    </r>
  </si>
  <si>
    <t>If questions in the AMR modules or SLIPTA checklist documents have the option to be marked as N/A, this tool automatically adjusts the total score.</t>
  </si>
  <si>
    <t>Set Audit Scope</t>
  </si>
  <si>
    <t>Yes</t>
  </si>
  <si>
    <t>Next step(s):</t>
  </si>
  <si>
    <t>- Complete the General AMR Module (click here)</t>
  </si>
  <si>
    <t>No</t>
  </si>
  <si>
    <t>A. General Information</t>
  </si>
  <si>
    <t>Name of Assessor(s)</t>
  </si>
  <si>
    <t>Title &amp; organization of Assessor</t>
  </si>
  <si>
    <t>Name of laboratory being assessed</t>
  </si>
  <si>
    <t>Type of laboratory</t>
  </si>
  <si>
    <t>Level of laboratory</t>
  </si>
  <si>
    <t>How many hospitals and/or other health care facilities does the laboratory serve?</t>
  </si>
  <si>
    <t xml:space="preserve">Details of contact person at laboratory </t>
  </si>
  <si>
    <t>Name</t>
  </si>
  <si>
    <t>Position</t>
  </si>
  <si>
    <t>Qualification</t>
  </si>
  <si>
    <t>Email</t>
  </si>
  <si>
    <t>Phone</t>
  </si>
  <si>
    <t>Choose from drop-down menu --&gt;</t>
  </si>
  <si>
    <t>If yes, how many years' experience do they have?</t>
  </si>
  <si>
    <t>If no, what is the highest qualified member of laboratory staff?</t>
  </si>
  <si>
    <t>Date of last assessment visit (e.g. internal audit)</t>
  </si>
  <si>
    <t>B. Technical Information</t>
  </si>
  <si>
    <t>What procedures are available for the detection and/or identification of bacterial pathogens?</t>
  </si>
  <si>
    <t>Y/N</t>
  </si>
  <si>
    <t>Please specify</t>
  </si>
  <si>
    <t>Conventional methods</t>
  </si>
  <si>
    <t>Automated systems</t>
  </si>
  <si>
    <t xml:space="preserve">Kit-based  / serological methods </t>
  </si>
  <si>
    <t>Anaerobic methods</t>
  </si>
  <si>
    <t>Molecular detection assays (commercial)</t>
  </si>
  <si>
    <t>What methods are available for Antimicrobial Susceptibility Tests (AST) of bacterial pathogens?</t>
  </si>
  <si>
    <t>Method</t>
  </si>
  <si>
    <t>Automated</t>
  </si>
  <si>
    <t>Disk diffusion</t>
  </si>
  <si>
    <t>Manual broth dilution</t>
  </si>
  <si>
    <t>Answer:</t>
  </si>
  <si>
    <t>E. coli</t>
  </si>
  <si>
    <t>K. pneumoniae</t>
  </si>
  <si>
    <t>Salmonella sp.</t>
  </si>
  <si>
    <t>Shigella sp.</t>
  </si>
  <si>
    <t>S. aureus</t>
  </si>
  <si>
    <t>S. pneumoniae</t>
  </si>
  <si>
    <t>A. baumannii</t>
  </si>
  <si>
    <t xml:space="preserve">Functional </t>
  </si>
  <si>
    <t xml:space="preserve">Monitored </t>
  </si>
  <si>
    <t xml:space="preserve">Serviced </t>
  </si>
  <si>
    <t xml:space="preserve">Maintained </t>
  </si>
  <si>
    <t>&lt;-------</t>
  </si>
  <si>
    <t>Automated blood culture instrument</t>
  </si>
  <si>
    <t>Ruler or caliper with millimeter markings</t>
  </si>
  <si>
    <t>N/A</t>
  </si>
  <si>
    <t>Bunsen burner or micro-incinerator</t>
  </si>
  <si>
    <t>Wire loops for streaking</t>
  </si>
  <si>
    <t>Turbidity meter</t>
  </si>
  <si>
    <t>Microscope</t>
  </si>
  <si>
    <t>Thermometers</t>
  </si>
  <si>
    <t>Incubator (Aerobic)</t>
  </si>
  <si>
    <t>Incubator (Anaerobic)</t>
  </si>
  <si>
    <t>Refrigerator (2-8°C)</t>
  </si>
  <si>
    <t>Balance / scale</t>
  </si>
  <si>
    <t>Autoclave</t>
  </si>
  <si>
    <t>Biosafety Cabinet Class II</t>
  </si>
  <si>
    <t>Molecular platforms</t>
  </si>
  <si>
    <t>Other equipment (please specify)</t>
  </si>
  <si>
    <t>N/A = Not Applicable</t>
  </si>
  <si>
    <t xml:space="preserve">How does the laboratory obtain media for bacterial culture? </t>
  </si>
  <si>
    <t>Urine</t>
  </si>
  <si>
    <t>Blood</t>
  </si>
  <si>
    <t>Which AST interpretation standard (and version) does the laboratory use (check all that apply)?</t>
  </si>
  <si>
    <t>Standard</t>
  </si>
  <si>
    <t>If yes, which version is used?</t>
  </si>
  <si>
    <t>European Committee on Antimicrobial Susceptibility Testing (EUCAST) (www.eucast.org/)</t>
  </si>
  <si>
    <t>How does the laboratory report results?</t>
  </si>
  <si>
    <t>Electronic</t>
  </si>
  <si>
    <t xml:space="preserve">Paper </t>
  </si>
  <si>
    <t>Section 1: Documents and records</t>
  </si>
  <si>
    <t>All generic requirements apply, see SLIPTA Section 1. In addition, assessors should review the following:</t>
  </si>
  <si>
    <t>Question no.</t>
  </si>
  <si>
    <t>Question</t>
  </si>
  <si>
    <t>Available score</t>
  </si>
  <si>
    <t>Answer</t>
  </si>
  <si>
    <t>Score</t>
  </si>
  <si>
    <t>Comments</t>
  </si>
  <si>
    <t>Related to SLIPTA question</t>
  </si>
  <si>
    <t>1.5</t>
  </si>
  <si>
    <t>a) Does the documentation provide instructions for preparing the inoculum in the correct medium and at the correct density?</t>
  </si>
  <si>
    <t>b) Does the documentation provide guidance on interpreting results generated by the software?</t>
  </si>
  <si>
    <t>c) Does the documentation provide guidance on how to recognize unacceptable results?</t>
  </si>
  <si>
    <t>d) Does the documentation outline what actions to take when unusual or unexpected AST results are documented from patient samples (e.g., reconfirm organism ID, reconfirm relevant QC, repeat testing, notify supervisor)?</t>
  </si>
  <si>
    <t>e) Does the documentation describe the defined QC organisms, QC frequency and expected QC results for use with the instrument?</t>
  </si>
  <si>
    <t>b) Does the documentation provide guidance on interpreting results?</t>
  </si>
  <si>
    <t>d) Does the documentation describe the defined QC organisms, QC frequency and expected QC results for each test?</t>
  </si>
  <si>
    <t>c) Does the documentation describe criteria for interpretation of the endpoint or zone size?</t>
  </si>
  <si>
    <t>d) Does the documentation provide guidance on how to recognize unacceptable results?</t>
  </si>
  <si>
    <t>e) Does the documentation describe the defined QC organisms, QC frequency and expected QC results for each test?</t>
  </si>
  <si>
    <t>Sub total</t>
  </si>
  <si>
    <t>Section 2: Management Reviews</t>
  </si>
  <si>
    <t>All generic requirements apply, see SLIPTA Section 2. In addition, assessors should review the following:</t>
  </si>
  <si>
    <t>2.2</t>
  </si>
  <si>
    <t xml:space="preserve">- Infection Control Committee
</t>
  </si>
  <si>
    <t xml:space="preserve">- Drug and Therapeutics Committee
</t>
  </si>
  <si>
    <t>- Hospital Surveillance / Outbreak Team</t>
  </si>
  <si>
    <t>Does the laboratory report cumulative antibiogram results for culture to the above oversight committees at least annually?</t>
  </si>
  <si>
    <t xml:space="preserve">Do laboratory management reviews include review of feedback or recommendations from the: 
</t>
  </si>
  <si>
    <t>Section 4: Client Management &amp; Customer Service</t>
  </si>
  <si>
    <t>All generic requirements apply, see SLIPTA Section 4. In addition, assessors should review the following:</t>
  </si>
  <si>
    <t>Section 5: Equipment</t>
  </si>
  <si>
    <t>All generic requirements apply, see SLIPTA Section 5.</t>
  </si>
  <si>
    <t>5.3</t>
  </si>
  <si>
    <t>Is all equipment for isolation / detection / identification and AST installed and placed in a suitable environment? </t>
  </si>
  <si>
    <t>5.1</t>
  </si>
  <si>
    <t>5.11</t>
  </si>
  <si>
    <t>Section 6: Evaluation and Audits</t>
  </si>
  <si>
    <t>Section 7: Purchasing &amp; Inventory</t>
  </si>
  <si>
    <t>All generic requirements apply, see SLIPTA Section 7. In addition, assessors should review the following:</t>
  </si>
  <si>
    <t>Does the laboratory provide specifications for supplies and consumables and are they followed during the procurement process?  </t>
  </si>
  <si>
    <t>7.2</t>
  </si>
  <si>
    <t>7.8</t>
  </si>
  <si>
    <t>Section 8: Process Control</t>
  </si>
  <si>
    <t>All generic requirements apply, see SLIPTA Section 8. In addition, assessors should review the following:</t>
  </si>
  <si>
    <t>SPECIMEN COLLECTION</t>
  </si>
  <si>
    <t>Does the Laboratory Request Form:</t>
  </si>
  <si>
    <t>8.2 &amp; 8.3</t>
  </si>
  <si>
    <t>- require the date and time of sample collection to be recorded?</t>
  </si>
  <si>
    <t>- have space for the date of hospital admission?</t>
  </si>
  <si>
    <t>- have space for the presumptive diagnosis?</t>
  </si>
  <si>
    <t>8.8</t>
  </si>
  <si>
    <t>Is QC performed on every new lot number/shipment of automated test reagents/ID cards/cartridges/conventional media before they are placed into use?</t>
  </si>
  <si>
    <t>For automated methods only:</t>
  </si>
  <si>
    <t>8.10, 9.9</t>
  </si>
  <si>
    <t>Is the instrument software up to date?</t>
  </si>
  <si>
    <t>For kit-based methods only:</t>
  </si>
  <si>
    <t>8.10, 7.4</t>
  </si>
  <si>
    <t>Is the manufacturer’s database used for result interpretation up to date?</t>
  </si>
  <si>
    <t>7.4</t>
  </si>
  <si>
    <t>When an ID result does not reach the acceptable threshold, is there evidence that appropriate action is taken, such as repeating the test by another method or performing additional biochemical tests?</t>
  </si>
  <si>
    <t>8.10a</t>
  </si>
  <si>
    <t>For conventional methods only:</t>
  </si>
  <si>
    <t>When an identification result does not reach the acceptable threshold, is there evidence that appropriate action is taken, such as repeating the test by another method or performing additional biochemical tests?</t>
  </si>
  <si>
    <t>BACTERIAL AST</t>
  </si>
  <si>
    <t>8.9</t>
  </si>
  <si>
    <t>When performing AST, are fresh isolates (&lt;24 hours old) used?</t>
  </si>
  <si>
    <t>When preparing a bacterial inoculum for AST, is a 0.5 McFarland suspension used?</t>
  </si>
  <si>
    <t>After inoculation, are purity plates always made from the remaining suspension?</t>
  </si>
  <si>
    <t>Are control organisms tested with each batch of AST performed?</t>
  </si>
  <si>
    <t>Section 9: Information Management</t>
  </si>
  <si>
    <t>All generic requirements apply, see SLIPTA Section 9. In addition, assessors should review the following:</t>
  </si>
  <si>
    <t>Section 10: Identification of Nonconformities, Corrective and Preventive Actions</t>
  </si>
  <si>
    <t>All generic requirements apply, see SLIPTA Section 10.</t>
  </si>
  <si>
    <t>Are all identified nonconforming activities identified and documented adequately?</t>
  </si>
  <si>
    <t>10.1</t>
  </si>
  <si>
    <t>Is root cause analysis performed and corrective action taken for all non-conforming work?</t>
  </si>
  <si>
    <t>10.2</t>
  </si>
  <si>
    <t>Section 11: Occurrence/Incident Management &amp; Process Improvement</t>
  </si>
  <si>
    <t>All generic requirements apply, see SLIPTA Section 11. In addition, assessors should review the following:</t>
  </si>
  <si>
    <t>Section 12: Facilities and Biosafety</t>
  </si>
  <si>
    <t>All generic requirements apply, see SLIPTA Section 12. In addition, assessors should review the following:</t>
  </si>
  <si>
    <t xml:space="preserve">Are the following PPE items used when processing samples? </t>
  </si>
  <si>
    <t>12.16</t>
  </si>
  <si>
    <t>12.4</t>
  </si>
  <si>
    <t>Totals</t>
  </si>
  <si>
    <t>Partial</t>
  </si>
  <si>
    <t>Public</t>
  </si>
  <si>
    <t>Private</t>
  </si>
  <si>
    <t>Academic</t>
  </si>
  <si>
    <t>NGO</t>
  </si>
  <si>
    <t>National</t>
  </si>
  <si>
    <t>Reference</t>
  </si>
  <si>
    <t>Provincial</t>
  </si>
  <si>
    <t>District</t>
  </si>
  <si>
    <t>Zonal</t>
  </si>
  <si>
    <t>Field</t>
  </si>
  <si>
    <t>Other</t>
  </si>
  <si>
    <t>U-A</t>
  </si>
  <si>
    <t>How many urine cultures were performed last year?</t>
  </si>
  <si>
    <t>MSU</t>
  </si>
  <si>
    <t>Catheter</t>
  </si>
  <si>
    <t>Suprapubic</t>
  </si>
  <si>
    <t>Q1</t>
  </si>
  <si>
    <t>Q2</t>
  </si>
  <si>
    <t>Q3</t>
  </si>
  <si>
    <t>Q4</t>
  </si>
  <si>
    <t>Hospital-acquired</t>
  </si>
  <si>
    <t xml:space="preserve">Community-acquired  </t>
  </si>
  <si>
    <t>Unknown/ referred</t>
  </si>
  <si>
    <t>TOTAL</t>
  </si>
  <si>
    <t>MSU = Mid-stream urine. Q = Quarter</t>
  </si>
  <si>
    <t>U-B</t>
  </si>
  <si>
    <t>U-C</t>
  </si>
  <si>
    <t>Are there any significant variations (&gt; 20%) in the number of urine culture or other performed or organisms isolated each quarter? If ‘Yes’, please explain</t>
  </si>
  <si>
    <t>U1.1</t>
  </si>
  <si>
    <t>Does the laboratory have documentation covering the following processes?</t>
  </si>
  <si>
    <t>U1.2</t>
  </si>
  <si>
    <t xml:space="preserve">See ISO15189:2012 Clause 5.5.3 for minimum requirements for a technical Standard Operating Procedure (SOP) </t>
  </si>
  <si>
    <t>U1.3</t>
  </si>
  <si>
    <t>Are the following processes documented?</t>
  </si>
  <si>
    <t>b) If manual MIC methods are used, does the documentation describe specific criteria for measuring and determining the MIC endpoints?</t>
  </si>
  <si>
    <t>Section 3: Organization &amp; Personnel</t>
  </si>
  <si>
    <t>All generic requirements apply, see SLIPTA Section 3. In addition, assessors should review the following:</t>
  </si>
  <si>
    <t>U3.1</t>
  </si>
  <si>
    <t>Is there evidence that laboratory staff have been trained and are competent in the following:</t>
  </si>
  <si>
    <t>Review training records, competency assessment forms and duty rosters. Pay attention to date of training and scope of training compared with techniques being performed.</t>
  </si>
  <si>
    <t>U3.2</t>
  </si>
  <si>
    <t>Is there evidence that laboratory staff are following the procedures described in the laboratory documentation:</t>
  </si>
  <si>
    <t>Directly observe procedures being performed compared to the SOP.</t>
  </si>
  <si>
    <t>U4.1</t>
  </si>
  <si>
    <t>Is there evidence that the laboratory has provided clients information / instructions on urine collection, storage and transportation to the laboratory?</t>
  </si>
  <si>
    <t>4.1</t>
  </si>
  <si>
    <t>U4.2</t>
  </si>
  <si>
    <t>Is there evidence that the laboratory has provided clients information / instructions on interpretation of urine culture results and AST?</t>
  </si>
  <si>
    <t>U7.1</t>
  </si>
  <si>
    <t>U8.1</t>
  </si>
  <si>
    <t>Sample types must be distinguished to allow for correct processing &amp; disaggregation of data</t>
  </si>
  <si>
    <t>U8.2</t>
  </si>
  <si>
    <t>U8.3</t>
  </si>
  <si>
    <t>If urine samples will reach the laboratory more than 2 hours post collection, are they transported to the laboratory on ice?</t>
  </si>
  <si>
    <t>8.5</t>
  </si>
  <si>
    <t>MEDIA QUALITY CONTROL</t>
  </si>
  <si>
    <t>U8.4</t>
  </si>
  <si>
    <t>This includes in-house made or purchased from commercial sources</t>
  </si>
  <si>
    <t>Blood agar</t>
  </si>
  <si>
    <t>Do QC records for blood agar plates demonstrate that they are checked for their ability to show beta, alpha, and gamma hemolysis?</t>
  </si>
  <si>
    <t>MacConkey agar (MAC)</t>
  </si>
  <si>
    <t>Do QC records for MAC plates demonstrate that they are checked for their ability to allow visualization of lactose fermentation?</t>
  </si>
  <si>
    <t>U8.5</t>
  </si>
  <si>
    <t>Perform sterility and performance tests for every batch of culture media using certified reference strains as controls?</t>
  </si>
  <si>
    <t>Are the reference strains stored, cultured and sub-cultured in accordance with the specification from the supplier?</t>
  </si>
  <si>
    <t>U8.6</t>
  </si>
  <si>
    <t>Does the laboratory determine the cause of failed QC (root cause analysis), perform corrective actions and measure the effectiveness thereof?</t>
  </si>
  <si>
    <t>8.10</t>
  </si>
  <si>
    <t>BACTERIAL URINE CULTURE PROCEDURE</t>
  </si>
  <si>
    <t>U8.7</t>
  </si>
  <si>
    <t>Are all urine samples processed within 2 hours of collection, or a maximum of 4 hours after collection if transported on ice?</t>
  </si>
  <si>
    <t>U8.8</t>
  </si>
  <si>
    <t>8.7</t>
  </si>
  <si>
    <t>U8.9</t>
  </si>
  <si>
    <t>Does the laboratory have a procedure for rechecking cell counts to ensure consistency of microscopic observations/interpretations among all personnel performing microscopy (wet prep and concentrated)?</t>
  </si>
  <si>
    <t>U8.10</t>
  </si>
  <si>
    <t>Does the laboratory examine the urine for parasites?</t>
  </si>
  <si>
    <t>U8.11</t>
  </si>
  <si>
    <t>Are reference materials, such as permanent mounts, photomicrographs, NCCLS documents M15-A and M28-A2, or printed atlases available at the work bench to assist with identification of parasites?</t>
  </si>
  <si>
    <t>U8.12</t>
  </si>
  <si>
    <t>U8.13</t>
  </si>
  <si>
    <t>5.9</t>
  </si>
  <si>
    <t>U8.14</t>
  </si>
  <si>
    <t>U8.15</t>
  </si>
  <si>
    <t>U8.16</t>
  </si>
  <si>
    <t>U8.17</t>
  </si>
  <si>
    <t>U8.18</t>
  </si>
  <si>
    <t>Does the laboratory perform identification tests (ID) for at least the following urinary pathogens?</t>
  </si>
  <si>
    <t>U8.19</t>
  </si>
  <si>
    <t>U8.20</t>
  </si>
  <si>
    <t>U8.21</t>
  </si>
  <si>
    <t>9.9</t>
  </si>
  <si>
    <t>U8.22</t>
  </si>
  <si>
    <t>U8.23</t>
  </si>
  <si>
    <t>U8.24</t>
  </si>
  <si>
    <t>GRAM NEGATIVE BACILLI ID &amp; AST USING CONVENTIONAL METHODS</t>
  </si>
  <si>
    <t>U8.25</t>
  </si>
  <si>
    <t>Is the following testing performed to identify gram negative bacilli?</t>
  </si>
  <si>
    <t>Oxidase</t>
  </si>
  <si>
    <t>Indole</t>
  </si>
  <si>
    <t>Methyl Red</t>
  </si>
  <si>
    <t>Voges Proskauer</t>
  </si>
  <si>
    <t>Citrate</t>
  </si>
  <si>
    <t>Triple Sugar Iron or Kligler Iron</t>
  </si>
  <si>
    <t>Urease</t>
  </si>
  <si>
    <t>Motility</t>
  </si>
  <si>
    <t>Is the laboratory enrolled in an interlaboratory comparison or PT program for urine culture and other test organism identification, and AST? </t>
  </si>
  <si>
    <t>8.14</t>
  </si>
  <si>
    <t>Did the laboratory pass the last 3 rounds of interlaboratory comparison or PT program testing?</t>
  </si>
  <si>
    <t>U9.1</t>
  </si>
  <si>
    <t>U9.2</t>
  </si>
  <si>
    <t>ESBL producing organisms</t>
  </si>
  <si>
    <t>U11.1</t>
  </si>
  <si>
    <t>Number and percentage of contaminated urine culture tests (disaggregated by in-patient / out-patient / unknown/referred)</t>
  </si>
  <si>
    <t>F-A</t>
  </si>
  <si>
    <t>Q = Quarter</t>
  </si>
  <si>
    <t>F-B</t>
  </si>
  <si>
    <t>F1.1</t>
  </si>
  <si>
    <t>F1.2</t>
  </si>
  <si>
    <t>F1.3</t>
  </si>
  <si>
    <t>Are/is the following processes documented?</t>
  </si>
  <si>
    <t>F3.1</t>
  </si>
  <si>
    <t>F3.2</t>
  </si>
  <si>
    <t>Is there evidence that laboratory staff are following the procedures described in the laboratory documentation?</t>
  </si>
  <si>
    <t>F4.1</t>
  </si>
  <si>
    <t>F4.2</t>
  </si>
  <si>
    <t>F7.1</t>
  </si>
  <si>
    <t>F8.1</t>
  </si>
  <si>
    <t>F8.2</t>
  </si>
  <si>
    <r>
      <t xml:space="preserve">Do QC records demonstrate that MHA plates are checked for their ability to grow </t>
    </r>
    <r>
      <rPr>
        <i/>
        <sz val="10"/>
        <color theme="1"/>
        <rFont val="Calibri"/>
        <family val="2"/>
        <scheme val="minor"/>
      </rPr>
      <t>S. aureus</t>
    </r>
    <r>
      <rPr>
        <sz val="10"/>
        <color theme="1"/>
        <rFont val="Calibri"/>
        <family val="2"/>
        <scheme val="minor"/>
      </rPr>
      <t xml:space="preserve"> &amp; </t>
    </r>
    <r>
      <rPr>
        <i/>
        <sz val="10"/>
        <color theme="1"/>
        <rFont val="Calibri"/>
        <family val="2"/>
        <scheme val="minor"/>
      </rPr>
      <t>E. coli</t>
    </r>
    <r>
      <rPr>
        <sz val="10"/>
        <color theme="1"/>
        <rFont val="Calibri"/>
        <family val="2"/>
        <scheme val="minor"/>
      </rPr>
      <t>?</t>
    </r>
  </si>
  <si>
    <t>F8.3</t>
  </si>
  <si>
    <t>Are reference strains sourced from an authorized supplier (e.g. ATCC)?</t>
  </si>
  <si>
    <t>F8.4</t>
  </si>
  <si>
    <t>F8.5</t>
  </si>
  <si>
    <t>F8.6</t>
  </si>
  <si>
    <t>F8.7</t>
  </si>
  <si>
    <t>Does the laboratory procedure include rechecking microscopic observations/interpretations among all personnel performing microscopy (wet prep and concentrated)?</t>
  </si>
  <si>
    <t>F8.8</t>
  </si>
  <si>
    <t>F8.9</t>
  </si>
  <si>
    <t>F8.10</t>
  </si>
  <si>
    <t>F8.11</t>
  </si>
  <si>
    <t>F8.12</t>
  </si>
  <si>
    <t>F8.13</t>
  </si>
  <si>
    <t>Does the laboratory perform identification tests (ID) for at least the following enteric pathogens?</t>
  </si>
  <si>
    <t>F8.14</t>
  </si>
  <si>
    <t>Does the laboratory perform AST on at least the following enteric pathogens using an approved test method?</t>
  </si>
  <si>
    <t>F8.15</t>
  </si>
  <si>
    <t>F8.16</t>
  </si>
  <si>
    <t>F8.17</t>
  </si>
  <si>
    <t>F8.18</t>
  </si>
  <si>
    <t>F8.19</t>
  </si>
  <si>
    <t>F8.20</t>
  </si>
  <si>
    <t>F8.21</t>
  </si>
  <si>
    <t>F9.1</t>
  </si>
  <si>
    <t>F9.2</t>
  </si>
  <si>
    <t>F11.1</t>
  </si>
  <si>
    <t>Hospital-acquired (bacterial infections in hospitalized patient (i.e. pathogenic bacterial isolated from a sample collected more than 48 hours after admission))</t>
  </si>
  <si>
    <t>Community-acquired (ambulatory patients and hospitalized patients from which a sample was collected less than 48 hours after admission)</t>
  </si>
  <si>
    <t>V. cholerae</t>
  </si>
  <si>
    <t>B-A</t>
  </si>
  <si>
    <t>What blood culture system does the laboratory use?</t>
  </si>
  <si>
    <t>Type:</t>
  </si>
  <si>
    <t>Manual</t>
  </si>
  <si>
    <t>B-B</t>
  </si>
  <si>
    <t>How many blood culture and other tests were performed last year?</t>
  </si>
  <si>
    <t>Molecular</t>
  </si>
  <si>
    <t>Unknown/referred</t>
  </si>
  <si>
    <t>B-C</t>
  </si>
  <si>
    <t>Are there any significant variations (&gt; 20%) in the number of blood culture or other tests performed or organisms isolated or identified each quarter? If ‘Yes’, please explain</t>
  </si>
  <si>
    <t>B1.1</t>
  </si>
  <si>
    <t>B1.2</t>
  </si>
  <si>
    <t>B1.3</t>
  </si>
  <si>
    <t>Are/is the following processes/information documented?</t>
  </si>
  <si>
    <t>B3.1</t>
  </si>
  <si>
    <t>B3.2</t>
  </si>
  <si>
    <t>B4.1</t>
  </si>
  <si>
    <t>Is there evidence that the laboratory has provided clients information / instructions on blood sample collection, storage and transportation to the laboratory? 
Does the information / instructions include:</t>
  </si>
  <si>
    <t>B4.2</t>
  </si>
  <si>
    <t>Is there evidence that the laboratory has provided clients information / instructions on interpretation of blood culture results and AST?</t>
  </si>
  <si>
    <t>B7.1</t>
  </si>
  <si>
    <t>B8.1</t>
  </si>
  <si>
    <t>B8.2</t>
  </si>
  <si>
    <r>
      <t xml:space="preserve">Do QC records for blood agar plates demonstrate that they are checked for their ability to support growth of fastidious organisms such as </t>
    </r>
    <r>
      <rPr>
        <i/>
        <sz val="10"/>
        <color theme="1"/>
        <rFont val="Calibri"/>
        <family val="2"/>
        <scheme val="minor"/>
      </rPr>
      <t>S. pneumoniae</t>
    </r>
    <r>
      <rPr>
        <sz val="10"/>
        <color theme="1"/>
        <rFont val="Calibri"/>
        <family val="2"/>
        <scheme val="minor"/>
      </rPr>
      <t>?</t>
    </r>
  </si>
  <si>
    <r>
      <t xml:space="preserve">Do QC records demonstrate that MHA plates are checked for their ability to grow </t>
    </r>
    <r>
      <rPr>
        <i/>
        <sz val="10"/>
        <color theme="1"/>
        <rFont val="Calibri"/>
        <family val="2"/>
        <scheme val="minor"/>
      </rPr>
      <t xml:space="preserve">S. aureus </t>
    </r>
    <r>
      <rPr>
        <sz val="10"/>
        <color theme="1"/>
        <rFont val="Calibri"/>
        <family val="2"/>
        <scheme val="minor"/>
      </rPr>
      <t xml:space="preserve">&amp; </t>
    </r>
    <r>
      <rPr>
        <i/>
        <sz val="10"/>
        <color theme="1"/>
        <rFont val="Calibri"/>
        <family val="2"/>
        <scheme val="minor"/>
      </rPr>
      <t>E. coli</t>
    </r>
    <r>
      <rPr>
        <sz val="10"/>
        <color theme="1"/>
        <rFont val="Calibri"/>
        <family val="2"/>
        <scheme val="minor"/>
      </rPr>
      <t>?</t>
    </r>
  </si>
  <si>
    <t>B8.3</t>
  </si>
  <si>
    <t>B8.4</t>
  </si>
  <si>
    <t>B8.5</t>
  </si>
  <si>
    <t xml:space="preserve">Is blood incubated for a minimum of 5 days before being discarded if there is no visible sign of organism growth? </t>
  </si>
  <si>
    <t>B8.6</t>
  </si>
  <si>
    <t>B8.7</t>
  </si>
  <si>
    <t>Are Gram stains performed for all blood cultures showing any sign of positive growth (e.g. turbidity, hemolysis, or gas production?)</t>
  </si>
  <si>
    <t>B8.8</t>
  </si>
  <si>
    <t xml:space="preserve">Is sub-culture of positive primary blood cultures done based on Gram stain result? </t>
  </si>
  <si>
    <t>B8.9</t>
  </si>
  <si>
    <t>B8.10</t>
  </si>
  <si>
    <r>
      <t xml:space="preserve">Does the laboratory report blood cultures as contaminated if they contain organisms that should be considered contaminants? (e.g. </t>
    </r>
    <r>
      <rPr>
        <i/>
        <sz val="10"/>
        <color theme="1"/>
        <rFont val="Calibri"/>
        <family val="2"/>
        <scheme val="minor"/>
      </rPr>
      <t>Bacillus sp.,</t>
    </r>
    <r>
      <rPr>
        <sz val="10"/>
        <color theme="1"/>
        <rFont val="Calibri"/>
        <family val="2"/>
        <scheme val="minor"/>
      </rPr>
      <t xml:space="preserve"> Coagulase-negative </t>
    </r>
    <r>
      <rPr>
        <i/>
        <sz val="10"/>
        <color theme="1"/>
        <rFont val="Calibri"/>
        <family val="2"/>
        <scheme val="minor"/>
      </rPr>
      <t>Staphylococcus, Corynebacterium sp.</t>
    </r>
    <r>
      <rPr>
        <sz val="10"/>
        <color theme="1"/>
        <rFont val="Calibri"/>
        <family val="2"/>
        <scheme val="minor"/>
      </rPr>
      <t>)</t>
    </r>
  </si>
  <si>
    <t>B8.11</t>
  </si>
  <si>
    <t>B8.12</t>
  </si>
  <si>
    <t>B8.13</t>
  </si>
  <si>
    <t>B8.14</t>
  </si>
  <si>
    <t>B8.15</t>
  </si>
  <si>
    <t>B8.16</t>
  </si>
  <si>
    <t>B8.17</t>
  </si>
  <si>
    <t>Mannitol Salt Agar (MSA)</t>
  </si>
  <si>
    <t>Dnase</t>
  </si>
  <si>
    <t>Catalase</t>
  </si>
  <si>
    <t>B8.18</t>
  </si>
  <si>
    <t>Cefoxitin</t>
  </si>
  <si>
    <t>Vancomycin</t>
  </si>
  <si>
    <t>B8.19</t>
  </si>
  <si>
    <r>
      <rPr>
        <b/>
        <i/>
        <sz val="10"/>
        <color theme="1"/>
        <rFont val="Calibri"/>
        <family val="2"/>
        <scheme val="minor"/>
      </rPr>
      <t>STREPTOCOCCUS SP.</t>
    </r>
    <r>
      <rPr>
        <b/>
        <sz val="10"/>
        <color theme="1"/>
        <rFont val="Calibri"/>
        <family val="2"/>
        <scheme val="minor"/>
      </rPr>
      <t xml:space="preserve"> ID &amp; AST BY CONVENTIONAL METHODS</t>
    </r>
  </si>
  <si>
    <t>B8.20</t>
  </si>
  <si>
    <t>Pyrrolidonyl Arylamidase (PYR)</t>
  </si>
  <si>
    <t>Bile solubility</t>
  </si>
  <si>
    <t>Optochin</t>
  </si>
  <si>
    <r>
      <rPr>
        <i/>
        <sz val="10"/>
        <color theme="1"/>
        <rFont val="Calibri"/>
        <family val="2"/>
        <scheme val="minor"/>
      </rPr>
      <t>S. pneumoniae</t>
    </r>
    <r>
      <rPr>
        <sz val="10"/>
        <color theme="1"/>
        <rFont val="Calibri"/>
        <family val="2"/>
        <scheme val="minor"/>
      </rPr>
      <t xml:space="preserve"> latex </t>
    </r>
  </si>
  <si>
    <t>B8.21</t>
  </si>
  <si>
    <t>B8.22</t>
  </si>
  <si>
    <t>B9.1</t>
  </si>
  <si>
    <t>B9.2</t>
  </si>
  <si>
    <t>B11.1</t>
  </si>
  <si>
    <t>B12.1</t>
  </si>
  <si>
    <t>B12.2</t>
  </si>
  <si>
    <t>12.18</t>
  </si>
  <si>
    <t>Prior AMR audit status</t>
  </si>
  <si>
    <t>Baseline Audit</t>
  </si>
  <si>
    <t>Audit 1</t>
  </si>
  <si>
    <t>Audit 2</t>
  </si>
  <si>
    <t>Audit 3</t>
  </si>
  <si>
    <t>Date of previous audit</t>
  </si>
  <si>
    <t>Please provide values for each section</t>
  </si>
  <si>
    <t>Percentage</t>
  </si>
  <si>
    <t>Urine scorecard</t>
  </si>
  <si>
    <t>1. Documents &amp; Records</t>
  </si>
  <si>
    <t>2. Management Reviews</t>
  </si>
  <si>
    <t>3. Organization &amp; Personnel</t>
  </si>
  <si>
    <t>4. Client Management &amp; Customer Service</t>
  </si>
  <si>
    <t>5. Equipment</t>
  </si>
  <si>
    <t>6. Internal Audit</t>
  </si>
  <si>
    <t>7. Purchasing &amp; Inventory</t>
  </si>
  <si>
    <t>8. Process Control, IQA and EQA</t>
  </si>
  <si>
    <t>9. Information Management</t>
  </si>
  <si>
    <t>10. Corrective Action</t>
  </si>
  <si>
    <t>11. Occurrence Management &amp; Process Improvement</t>
  </si>
  <si>
    <t>12. Facilities &amp; Safety</t>
  </si>
  <si>
    <t>Overall urine scorecard</t>
  </si>
  <si>
    <t>Blood scorecard</t>
  </si>
  <si>
    <t>Overall blood scorecard</t>
  </si>
  <si>
    <t>Prior SLIPTA audit status</t>
  </si>
  <si>
    <t>Prior audit star rating</t>
  </si>
  <si>
    <t>Overall</t>
  </si>
  <si>
    <t>AMR Summary Report</t>
  </si>
  <si>
    <t>LABORATORY DETAILS</t>
  </si>
  <si>
    <t>Laboratory name:</t>
  </si>
  <si>
    <t>Laboratory number:</t>
  </si>
  <si>
    <t>Laboratory address:</t>
  </si>
  <si>
    <t>Laboratory telephone number:</t>
  </si>
  <si>
    <t>Laboratory fax number:</t>
  </si>
  <si>
    <t>Laboratory email:</t>
  </si>
  <si>
    <t>Laboratory level:</t>
  </si>
  <si>
    <t>Laboratory type:</t>
  </si>
  <si>
    <t>Head of laboratory:</t>
  </si>
  <si>
    <t>Telephone number:</t>
  </si>
  <si>
    <t>AUDIT DETAILS</t>
  </si>
  <si>
    <t>Audit carried out by:</t>
  </si>
  <si>
    <t>Audit date:</t>
  </si>
  <si>
    <t>AMR AUDIT SCORE SUMMARY</t>
  </si>
  <si>
    <t>Average</t>
  </si>
  <si>
    <t>Percentage score</t>
  </si>
  <si>
    <t>Current audit:</t>
  </si>
  <si>
    <t>Select previous audit</t>
  </si>
  <si>
    <t>&lt;-- Select the dropdown if previous audit data was entered</t>
  </si>
  <si>
    <t>URINE MODULE AUDIT SCORE SUMMARY</t>
  </si>
  <si>
    <t>Section</t>
  </si>
  <si>
    <t>Total points possible</t>
  </si>
  <si>
    <t>Current Audit</t>
  </si>
  <si>
    <t>Previous audit</t>
  </si>
  <si>
    <t>Change in score since previous audit</t>
  </si>
  <si>
    <t>Date:</t>
  </si>
  <si>
    <t>Current audit score</t>
  </si>
  <si>
    <t>Previous audit score</t>
  </si>
  <si>
    <t>1. Documents and Records</t>
  </si>
  <si>
    <t>3. Organization and Personnel</t>
  </si>
  <si>
    <t>4. Client Management and Customer Service</t>
  </si>
  <si>
    <t>6. Evaluation and Audits</t>
  </si>
  <si>
    <t>7. Purchasing and Inventory</t>
  </si>
  <si>
    <t>8. Process Control and Internal and External Quality Assessment</t>
  </si>
  <si>
    <t>11. Occurrence Management and Process Improvement</t>
  </si>
  <si>
    <t>12. Facilities and Safety</t>
  </si>
  <si>
    <t>Urine module total</t>
  </si>
  <si>
    <t>S1</t>
  </si>
  <si>
    <t>Baseline audit</t>
  </si>
  <si>
    <t>S2</t>
  </si>
  <si>
    <t>S3</t>
  </si>
  <si>
    <t>S4</t>
  </si>
  <si>
    <t>S5</t>
  </si>
  <si>
    <t>6. Evaluation &amp; Audits</t>
  </si>
  <si>
    <t>S6</t>
  </si>
  <si>
    <t>S7</t>
  </si>
  <si>
    <t>8. Process Control, IQA &amp; EQA</t>
  </si>
  <si>
    <t>S8</t>
  </si>
  <si>
    <t>S9</t>
  </si>
  <si>
    <t>S10</t>
  </si>
  <si>
    <t>S11</t>
  </si>
  <si>
    <t>S12</t>
  </si>
  <si>
    <t>BLOOD MODULE AUDIT SCORE SUMMARY</t>
  </si>
  <si>
    <t>Blood module total</t>
  </si>
  <si>
    <t>SLIPTA Summary Report</t>
  </si>
  <si>
    <t>OVERALL AUDIT SCORE</t>
  </si>
  <si>
    <t>Star rating</t>
  </si>
  <si>
    <t>DETAILED AUDIT SCORE</t>
  </si>
  <si>
    <t>Total</t>
  </si>
  <si>
    <t>13. AMR Technical proficiency</t>
  </si>
  <si>
    <t>S13</t>
  </si>
  <si>
    <t>SLIPTA Laboratory Profile</t>
  </si>
  <si>
    <t xml:space="preserve">National </t>
  </si>
  <si>
    <t>Site Information</t>
  </si>
  <si>
    <t>Hospital</t>
  </si>
  <si>
    <t>If other, please specify:</t>
  </si>
  <si>
    <t>Research</t>
  </si>
  <si>
    <t>Head of Laboratory:</t>
  </si>
  <si>
    <t>Non-hospital Outpatient Clinic</t>
  </si>
  <si>
    <t>Telephone (Head of Laboratory):</t>
  </si>
  <si>
    <t>Other (please specify)</t>
  </si>
  <si>
    <t>Staff details</t>
  </si>
  <si>
    <t>Number of degree holding staff:</t>
  </si>
  <si>
    <t>Is this adequate?</t>
  </si>
  <si>
    <t>Number of diploma holding staff:</t>
  </si>
  <si>
    <t>Insufficient Data</t>
  </si>
  <si>
    <t>Number of certificate holding staff:</t>
  </si>
  <si>
    <t>Number of data clerks:</t>
  </si>
  <si>
    <t>Number of phlebotomists:</t>
  </si>
  <si>
    <t>Number of cleaners</t>
  </si>
  <si>
    <t>Is the cleaner(s) dedicate to the laboratory only?</t>
  </si>
  <si>
    <t>Has the cleaner(s) been trained in safe waste handling?</t>
  </si>
  <si>
    <t>Number of drivers</t>
  </si>
  <si>
    <t>Is the driver(s) dedicate to the laboratory only?</t>
  </si>
  <si>
    <t>Has the driver(s) been trained in biosafety?</t>
  </si>
  <si>
    <t>Number of other staff (specify positions below)</t>
  </si>
  <si>
    <t>0 stars</t>
  </si>
  <si>
    <t>1 star</t>
  </si>
  <si>
    <t>2 stars</t>
  </si>
  <si>
    <t>Supplemental details</t>
  </si>
  <si>
    <t>3 stars</t>
  </si>
  <si>
    <t>Does the laboratory have sufficient space, equipment, supplies, personnel, infrastructure, etc. to execute the correct and timely performance of each test and maintain the quality management system?</t>
  </si>
  <si>
    <t>4 stars</t>
  </si>
  <si>
    <t>Sufficient Space</t>
  </si>
  <si>
    <t>5 stars</t>
  </si>
  <si>
    <t>Equipment</t>
  </si>
  <si>
    <t>Supplies</t>
  </si>
  <si>
    <t>Personnel</t>
  </si>
  <si>
    <t>Infrastucture</t>
  </si>
  <si>
    <t>Other (enter comments below)</t>
  </si>
  <si>
    <t>Section 1 - Documents and Records</t>
  </si>
  <si>
    <t>Available Score</t>
  </si>
  <si>
    <t>1.1</t>
  </si>
  <si>
    <r>
      <rPr>
        <b/>
        <u/>
        <sz val="10"/>
        <rFont val="Calibri"/>
        <family val="2"/>
        <scheme val="minor"/>
      </rPr>
      <t>Legal Entity</t>
    </r>
    <r>
      <rPr>
        <b/>
        <sz val="10"/>
        <rFont val="Calibri"/>
        <family val="2"/>
        <scheme val="minor"/>
      </rPr>
      <t xml:space="preserve">
</t>
    </r>
    <r>
      <rPr>
        <sz val="10"/>
        <rFont val="Calibri"/>
        <family val="2"/>
        <scheme val="minor"/>
      </rPr>
      <t>Does the laboratory have documentation stating its legal identity?</t>
    </r>
  </si>
  <si>
    <r>
      <rPr>
        <b/>
        <sz val="8"/>
        <color theme="1"/>
        <rFont val="Calibri"/>
        <family val="2"/>
        <scheme val="minor"/>
      </rPr>
      <t>ISO15189:2012 Clause 4.1.1.2</t>
    </r>
    <r>
      <rPr>
        <sz val="8"/>
        <color theme="1"/>
        <rFont val="Calibri"/>
        <family val="2"/>
        <scheme val="minor"/>
      </rPr>
      <t xml:space="preserve">
The laboratory or the organization of which the laboratory is a part shall be an entity that can be held legally responsible for its activities. 
Note: Documentation could be in the form of a National Act, Company registration certificate, License number or Practice number.</t>
    </r>
  </si>
  <si>
    <t>1.2</t>
  </si>
  <si>
    <r>
      <rPr>
        <b/>
        <u/>
        <sz val="10"/>
        <color theme="1"/>
        <rFont val="Calibri"/>
        <family val="2"/>
        <scheme val="minor"/>
      </rPr>
      <t>Laboratory Quality Manual</t>
    </r>
    <r>
      <rPr>
        <b/>
        <sz val="10"/>
        <color theme="1"/>
        <rFont val="Calibri"/>
        <family val="2"/>
        <scheme val="minor"/>
      </rPr>
      <t xml:space="preserve">
</t>
    </r>
    <r>
      <rPr>
        <sz val="10"/>
        <color theme="1"/>
        <rFont val="Calibri"/>
        <family val="2"/>
        <scheme val="minor"/>
      </rPr>
      <t>Is there a current laboratory quality manual composed of the quality management system’s policies and procedures; has the manual content been communicated to staff, and is the manual understood and implemented by all staff?</t>
    </r>
  </si>
  <si>
    <r>
      <rPr>
        <b/>
        <sz val="8"/>
        <color theme="1"/>
        <rFont val="Calibri"/>
        <family val="2"/>
        <scheme val="minor"/>
      </rPr>
      <t xml:space="preserve">ISO15189:2012 Clause 4.1.2.3 and 4.2.2.2 and 4.3
</t>
    </r>
    <r>
      <rPr>
        <sz val="8"/>
        <color theme="1"/>
        <rFont val="Calibri"/>
        <family val="2"/>
        <scheme val="minor"/>
      </rPr>
      <t>Note: A quality manual must be available that summarizes the laboratory’s quality management system, which includes policies that address all areas of the laboratory service, and identifies the goals and objectives of the quality management system. The quality manual must include policies and make reference to processes and procedures for all areas of the laboratory service and must address all the clauses of ISO15189:2012.</t>
    </r>
  </si>
  <si>
    <t xml:space="preserve">Does the quality manual includes the following elements: </t>
  </si>
  <si>
    <t>a) Quality policy statement that includes scope of service, standard of service, objectives of the quality management system, and management commitment to compliance</t>
  </si>
  <si>
    <t>b) Documented policies for the quality management system that meet the requirements of ISO15189:2012
(Refer to Question 1.5 of this checklist for list of policies required)</t>
  </si>
  <si>
    <t>c) Description of the quality management system and the structure of its documentation</t>
  </si>
  <si>
    <t>d) Reference to supporting procedures (SOPs), including managerial and technical procedures</t>
  </si>
  <si>
    <t>e) Description of the roles and responsibilities of the laboratory director, or laboratory manager, quality manager, and other key personnel (laboratory to define its key personnel) responsible for ensuring compliance</t>
  </si>
  <si>
    <t>f) Records of review and approval of the quality manual by authorized personnel</t>
  </si>
  <si>
    <t>g) Records to show that the quality manual was communicated to and understood by the lab personnel</t>
  </si>
  <si>
    <t>1.3</t>
  </si>
  <si>
    <r>
      <rPr>
        <b/>
        <u/>
        <sz val="10"/>
        <color theme="1"/>
        <rFont val="Calibri"/>
        <family val="2"/>
        <scheme val="minor"/>
      </rPr>
      <t>Document and Information Control System</t>
    </r>
    <r>
      <rPr>
        <b/>
        <sz val="10"/>
        <color theme="1"/>
        <rFont val="Calibri"/>
        <family val="2"/>
        <scheme val="minor"/>
      </rPr>
      <t xml:space="preserve">
</t>
    </r>
    <r>
      <rPr>
        <sz val="10"/>
        <color theme="1"/>
        <rFont val="Calibri"/>
        <family val="2"/>
        <scheme val="minor"/>
      </rPr>
      <t>Does the laboratory have a system in place to control all documents and information (from internal and external sources)?</t>
    </r>
  </si>
  <si>
    <r>
      <rPr>
        <b/>
        <sz val="8"/>
        <color theme="1"/>
        <rFont val="Calibri"/>
        <family val="2"/>
        <scheme val="minor"/>
      </rPr>
      <t>ISO15189:2012 Clause 4.3</t>
    </r>
    <r>
      <rPr>
        <sz val="8"/>
        <color theme="1"/>
        <rFont val="Calibri"/>
        <family val="2"/>
        <scheme val="minor"/>
      </rPr>
      <t xml:space="preserve"> 
Note: There must be a procedure on document control. A document control system must be in place to ensure that records and all documents (internal and external) are current, read and understood by personnel, approved by authorized persons, reviewed periodically and revised as required. Documents must be uniquely identified to include title, page numbers, and authority of issue, document number, versions, effective date, and author. Example of external documents includes regulations, standards, guidelines, equipment user manuals, package inserts, text books.</t>
    </r>
  </si>
  <si>
    <t>1.4</t>
  </si>
  <si>
    <r>
      <rPr>
        <b/>
        <u/>
        <sz val="10"/>
        <color theme="1"/>
        <rFont val="Calibri"/>
        <family val="2"/>
        <scheme val="minor"/>
      </rPr>
      <t>Document and Records</t>
    </r>
    <r>
      <rPr>
        <b/>
        <sz val="10"/>
        <color theme="1"/>
        <rFont val="Calibri"/>
        <family val="2"/>
        <scheme val="minor"/>
      </rPr>
      <t xml:space="preserve">
</t>
    </r>
    <r>
      <rPr>
        <sz val="10"/>
        <color theme="1"/>
        <rFont val="Calibri"/>
        <family val="2"/>
        <scheme val="minor"/>
      </rPr>
      <t>Is there a list that details all documents used in the quality management system indicating their editions and distribution?</t>
    </r>
  </si>
  <si>
    <r>
      <rPr>
        <b/>
        <sz val="8"/>
        <color theme="1"/>
        <rFont val="Calibri"/>
        <family val="2"/>
        <scheme val="minor"/>
      </rPr>
      <t xml:space="preserve">ISO15189:2012 Clause 4.3
</t>
    </r>
    <r>
      <rPr>
        <sz val="8"/>
        <color theme="1"/>
        <rFont val="Calibri"/>
        <family val="2"/>
        <scheme val="minor"/>
      </rPr>
      <t>Note: Documents to be included on the list include Manuals, Procedures, and Processes. Work instructions. Forms, external documents.. The list could be in the form of a document master index, document log or document register. “Edition” can be regarded as synonymous with “revision or version” number for the documents.</t>
    </r>
  </si>
  <si>
    <r>
      <rPr>
        <b/>
        <u/>
        <sz val="10"/>
        <color theme="1"/>
        <rFont val="Calibri"/>
        <family val="2"/>
        <scheme val="minor"/>
      </rPr>
      <t>Laboratory Policies and Standard Operating Procedures</t>
    </r>
    <r>
      <rPr>
        <b/>
        <sz val="10"/>
        <color theme="1"/>
        <rFont val="Calibri"/>
        <family val="2"/>
        <scheme val="minor"/>
      </rPr>
      <t xml:space="preserve">
</t>
    </r>
    <r>
      <rPr>
        <sz val="10"/>
        <color theme="1"/>
        <rFont val="Calibri"/>
        <family val="2"/>
        <scheme val="minor"/>
      </rPr>
      <t>Are policies and/or standard operating procedures (SOPs) for laboratory functions, technical and managerial procedures current, available and approved by authorized personnel?</t>
    </r>
  </si>
  <si>
    <r>
      <rPr>
        <b/>
        <sz val="8"/>
        <color theme="1"/>
        <rFont val="Calibri"/>
        <family val="2"/>
        <scheme val="minor"/>
      </rPr>
      <t xml:space="preserve">ISO15189:2012 Clause 4.3 and 5.5
</t>
    </r>
    <r>
      <rPr>
        <sz val="8"/>
        <color theme="1"/>
        <rFont val="Calibri"/>
        <family val="2"/>
        <scheme val="minor"/>
      </rPr>
      <t>Note: The laboratory must define who is authorized to approve documents for its intended use. The approver should not be the author but can be the reviewer.</t>
    </r>
  </si>
  <si>
    <t xml:space="preserve">Has the laboratory defined Policies and/or SOPs that address the following: </t>
  </si>
  <si>
    <r>
      <rPr>
        <b/>
        <u/>
        <sz val="10"/>
        <color theme="1"/>
        <rFont val="Calibri"/>
        <family val="2"/>
        <scheme val="minor"/>
      </rPr>
      <t>Ethical conduct</t>
    </r>
    <r>
      <rPr>
        <sz val="10"/>
        <color theme="1"/>
        <rFont val="Calibri"/>
        <family val="2"/>
        <scheme val="minor"/>
      </rPr>
      <t xml:space="preserve">
How the laboratory will: 
1) minimize activities that would diminish confidence in the laboratory's competence, impartiality, and judgment; 
2) perform work within relevant legal requirements; 
3) ensure confidentiality; 
4) handle human samples, tissues or their remains as per regulations; 
5) identify and avoid potential conflicts of interest and commercial, financial, political or other pressures that may affect the quality and integrity of operations?</t>
    </r>
  </si>
  <si>
    <r>
      <rPr>
        <b/>
        <sz val="8"/>
        <color theme="1"/>
        <rFont val="Calibri"/>
        <family val="2"/>
        <scheme val="minor"/>
      </rPr>
      <t xml:space="preserve">ISO15189:2012 Clause 4.1.1.3
</t>
    </r>
    <r>
      <rPr>
        <sz val="8"/>
        <color theme="1"/>
        <rFont val="Calibri"/>
        <family val="2"/>
        <scheme val="minor"/>
      </rPr>
      <t>Note: Laboratories shall uphold the principle that the welfare and interest of the patient are paramount and patients should be treated fairly and without discrimination</t>
    </r>
  </si>
  <si>
    <r>
      <rPr>
        <b/>
        <u/>
        <sz val="10"/>
        <color theme="1"/>
        <rFont val="Calibri"/>
        <family val="2"/>
        <scheme val="minor"/>
      </rPr>
      <t>Document Control</t>
    </r>
    <r>
      <rPr>
        <sz val="10"/>
        <color theme="1"/>
        <rFont val="Calibri"/>
        <family val="2"/>
        <scheme val="minor"/>
      </rPr>
      <t xml:space="preserve">
How the laboratory will: 
1) control all internal and external documents; 
2) create documents; 
3) identify documents; 
4) review documents; 
5) approve documents; 
6) capture current versions and their distribution by means of a list; 
7) handle amendments; 
8) identify changes; 
9) handle obsolete documents; 
10) retain documents; 
11) prevent the unintended use of any obsolete document; 
12) ensure safe disposal of documents?</t>
    </r>
  </si>
  <si>
    <r>
      <rPr>
        <b/>
        <sz val="8"/>
        <color theme="1"/>
        <rFont val="Calibri"/>
        <family val="2"/>
        <scheme val="minor"/>
      </rPr>
      <t>ISO15189:2012 Clause 4.3 and 4.13</t>
    </r>
    <r>
      <rPr>
        <b/>
        <u/>
        <sz val="8"/>
        <color theme="1"/>
        <rFont val="Calibri"/>
        <family val="2"/>
        <scheme val="minor"/>
      </rPr>
      <t xml:space="preserve">
</t>
    </r>
    <r>
      <rPr>
        <sz val="8"/>
        <color theme="1"/>
        <rFont val="Calibri"/>
        <family val="2"/>
        <scheme val="minor"/>
      </rPr>
      <t>Note: Documents that should be considered for document control are those that may vary based on changes in versions or time. Examples include policy statements, instructions for use, flow charts, procedures, specifications, forms, calibration tables, biological reference intervals and their origins, charts, posters, notices, memoranda, software documentation, drawings, plans, agreements, and documents of external origin such as regulations, standards and text books from which examination procedures are taken.</t>
    </r>
  </si>
  <si>
    <r>
      <rPr>
        <b/>
        <u/>
        <sz val="10"/>
        <color theme="1"/>
        <rFont val="Calibri"/>
        <family val="2"/>
        <scheme val="minor"/>
      </rPr>
      <t xml:space="preserve">Control of Records
</t>
    </r>
    <r>
      <rPr>
        <sz val="10"/>
        <color theme="1"/>
        <rFont val="Calibri"/>
        <family val="2"/>
        <scheme val="minor"/>
      </rPr>
      <t>How the laboratory will: 
1) identify; 
2) collect; 
3) index; 
4) access; 
5) store; 
6) maintain; 
7) amends; 
8) dispose of safely; 
9) define the retention period for the identified records?</t>
    </r>
  </si>
  <si>
    <r>
      <rPr>
        <b/>
        <sz val="8"/>
        <color theme="1"/>
        <rFont val="Calibri"/>
        <family val="2"/>
        <scheme val="minor"/>
      </rPr>
      <t>ISO15189 :2012 Clause 4.13</t>
    </r>
    <r>
      <rPr>
        <sz val="8"/>
        <color theme="1"/>
        <rFont val="Calibri"/>
        <family val="2"/>
        <scheme val="minor"/>
      </rPr>
      <t xml:space="preserve"> 
Note: Records can be in any form or type of medium providing they are readily accessible and protected from unauthorized alterations. Legal liability concerns regarding certain types of procedures (e.g. histology examinations, genetic examinations, pediatric examinations) may require the retention of certain records for much longer periods than for other records. For some records, especially those stored electronically, the safest storage may be on secure media and an offsite location. Type of records will include but not be limited to quality records, technical records, personnel records, test request and results records,</t>
    </r>
  </si>
  <si>
    <r>
      <rPr>
        <b/>
        <u/>
        <sz val="10"/>
        <color theme="1"/>
        <rFont val="Calibri"/>
        <family val="2"/>
        <scheme val="minor"/>
      </rPr>
      <t xml:space="preserve">Communication (internal and external)
</t>
    </r>
    <r>
      <rPr>
        <sz val="10"/>
        <color theme="1"/>
        <rFont val="Calibri"/>
        <family val="2"/>
        <scheme val="minor"/>
      </rPr>
      <t>How the laboratory will: 
1) ensure effective communication with staff and users of the laboratory; 
2) handle staff suggestions for improvement; 
3) communicate with stakeholders on the effectiveness of the quality management system across all processes; 
4) capture records of all communications; 
5) retain and maintain all records of communication, requests, inquiries, verbal discussions and requests for additional examinations, meeting agendas, and meeting minutes)?</t>
    </r>
  </si>
  <si>
    <r>
      <rPr>
        <b/>
        <sz val="8"/>
        <color theme="1"/>
        <rFont val="Calibri"/>
        <family val="2"/>
        <scheme val="minor"/>
      </rPr>
      <t>ISO15189:2012 Clause 4.1.2.6 and 4.14</t>
    </r>
    <r>
      <rPr>
        <sz val="8"/>
        <color theme="1"/>
        <rFont val="Calibri"/>
        <family val="2"/>
        <scheme val="minor"/>
      </rPr>
      <t xml:space="preserve"> 
Note: Laboratory management must ensure that appropriate communication processes are established between the laboratory and its stakeholders and that communication takes place regarding the effectiveness of the laboratory’s pre-examination, examination and post-examination processes and quality management system.</t>
    </r>
  </si>
  <si>
    <r>
      <rPr>
        <b/>
        <u/>
        <sz val="10"/>
        <color theme="1"/>
        <rFont val="Calibri"/>
        <family val="2"/>
        <scheme val="minor"/>
      </rPr>
      <t xml:space="preserve">Service Agreements
</t>
    </r>
    <r>
      <rPr>
        <sz val="10"/>
        <color theme="1"/>
        <rFont val="Calibri"/>
        <family val="2"/>
        <scheme val="minor"/>
      </rPr>
      <t>How the laboratory will: 
1) establish service agreements; 
2) review service agreements; 
3) handle walk in patients (if applicable); 
4) inform customers and users of any changes that affect the results of the requisition stated on the service agreement; 
5) communicate to the requester of any work that has been referred; 
6) retain records of communication?</t>
    </r>
  </si>
  <si>
    <r>
      <rPr>
        <b/>
        <sz val="8"/>
        <color theme="1"/>
        <rFont val="Calibri"/>
        <family val="2"/>
        <scheme val="minor"/>
      </rPr>
      <t>ISO15189:2012 Clause 4.4.1 and 5.4</t>
    </r>
    <r>
      <rPr>
        <sz val="8"/>
        <color theme="1"/>
        <rFont val="Calibri"/>
        <family val="2"/>
        <scheme val="minor"/>
      </rPr>
      <t xml:space="preserve"> 
Notes: By accepting a requisition form from an authorized requester, the laboratory is considered to have entered into a service agreement. Customers and users may include clinicians, health care organizations, third party payment organizations or agencies, pharmaceutical companies, and patients.</t>
    </r>
  </si>
  <si>
    <r>
      <rPr>
        <b/>
        <u/>
        <sz val="10"/>
        <color theme="1"/>
        <rFont val="Calibri"/>
        <family val="2"/>
        <scheme val="minor"/>
      </rPr>
      <t xml:space="preserve">Examination by Referral Laboratories and Consultants
</t>
    </r>
    <r>
      <rPr>
        <sz val="10"/>
        <color theme="1"/>
        <rFont val="Calibri"/>
        <family val="2"/>
        <scheme val="minor"/>
      </rPr>
      <t>How the laboratory will: 
1) select referral laboratories and consultants who provide opinions as well as interpretations; 
2) evaluate and monitor the performance of referral laboratories and consultants who provide opinions as well as interpretations; 
3) maintain a list of approved referral laboratories and consultants; 
4) maintain a records of referred samples; 
5) tracking of referred samples and their results; 
6) report results from referral labs; 
7) package and transport referred samples; 
8) record communication of results from referral laboratories and consultants?</t>
    </r>
  </si>
  <si>
    <r>
      <rPr>
        <b/>
        <sz val="8"/>
        <color theme="1"/>
        <rFont val="Calibri"/>
        <family val="2"/>
        <scheme val="minor"/>
      </rPr>
      <t>ISO15189:2012 Clause 4.5 and 5.8 and 4.13</t>
    </r>
    <r>
      <rPr>
        <sz val="8"/>
        <color theme="1"/>
        <rFont val="Calibri"/>
        <family val="2"/>
        <scheme val="minor"/>
      </rPr>
      <t xml:space="preserve"> 
Note: The laboratory must have a documented procedure for selecting and evaluating referral laboratories and consultants who provide opinions as well as interpretation for complex testing in any discipline.</t>
    </r>
  </si>
  <si>
    <r>
      <rPr>
        <b/>
        <u/>
        <sz val="10"/>
        <color theme="1"/>
        <rFont val="Calibri"/>
        <family val="2"/>
        <scheme val="minor"/>
      </rPr>
      <t xml:space="preserve">External Services and Suppliers
</t>
    </r>
    <r>
      <rPr>
        <sz val="10"/>
        <color theme="1"/>
        <rFont val="Calibri"/>
        <family val="2"/>
        <scheme val="minor"/>
      </rPr>
      <t>How the laboratory will: 
1) select external purchases and services; 
2) establish its selection criteria, including acceptance and rejection criteria; 
3) approve and maintain its approved suppliers list; 
4) define the requirements of its purchase supplies and services; 
5) review and monitor the performance of its approved suppliers; 
6) establish frequency of reviews?</t>
    </r>
  </si>
  <si>
    <r>
      <rPr>
        <b/>
        <sz val="8"/>
        <color theme="1"/>
        <rFont val="Calibri"/>
        <family val="2"/>
        <scheme val="minor"/>
      </rPr>
      <t>ISO15189:2012 Clause 4.6 and 5.3</t>
    </r>
    <r>
      <rPr>
        <sz val="8"/>
        <color theme="1"/>
        <rFont val="Calibri"/>
        <family val="2"/>
        <scheme val="minor"/>
      </rPr>
      <t xml:space="preserve"> 
Note: The laboratory must have a documented procedure for the selection and purchasing of external services, equipment, reagents and consumable supplies that affect the quality of its service.</t>
    </r>
  </si>
  <si>
    <r>
      <rPr>
        <b/>
        <u/>
        <sz val="10"/>
        <color theme="1"/>
        <rFont val="Calibri"/>
        <family val="2"/>
        <scheme val="minor"/>
      </rPr>
      <t xml:space="preserve">Purchasing and Inventory Control
</t>
    </r>
    <r>
      <rPr>
        <sz val="10"/>
        <color theme="1"/>
        <rFont val="Calibri"/>
        <family val="2"/>
        <scheme val="minor"/>
      </rPr>
      <t>How the laboratory will: 
1) request, order and receive supplies; 
2) establish acceptance/rejection criteria for purchased items; 
3) store purchased supplies; 
4) control their inventory; 
5) monitor and handle expired consumables?</t>
    </r>
  </si>
  <si>
    <r>
      <rPr>
        <b/>
        <sz val="8"/>
        <color theme="1"/>
        <rFont val="Calibri"/>
        <family val="2"/>
        <scheme val="minor"/>
      </rPr>
      <t>ISO15189 :2012 Clause 4.6 and 5.3.2</t>
    </r>
    <r>
      <rPr>
        <sz val="8"/>
        <color theme="1"/>
        <rFont val="Calibri"/>
        <family val="2"/>
        <scheme val="minor"/>
      </rPr>
      <t xml:space="preserve"> 
Note: The laboratory shall have a documented procedure for the reception, storage, acceptance testing and inventory management of reagents and consumables.</t>
    </r>
  </si>
  <si>
    <r>
      <rPr>
        <b/>
        <u/>
        <sz val="10"/>
        <color theme="1"/>
        <rFont val="Calibri"/>
        <family val="2"/>
        <scheme val="minor"/>
      </rPr>
      <t>Advisory Services</t>
    </r>
    <r>
      <rPr>
        <sz val="10"/>
        <color theme="1"/>
        <rFont val="Calibri"/>
        <family val="2"/>
        <scheme val="minor"/>
      </rPr>
      <t xml:space="preserve">
How the laboratory will: 
1) advise on the choice of examinations it offers; 
2) communicate its advisory services to its users; 
3) advise on clinical indications and limitations of examination procedures; 
4) advise on the frequency of examination; 
5 ) provide individual clinical case advice; 
6) advise on interpretation of results; 
7) promote the effective utilization of laboratory services; 
8) provide consultation on scientific and logistic matters; 
9) advise on the required type of sample and volume for testing?</t>
    </r>
  </si>
  <si>
    <r>
      <rPr>
        <b/>
        <sz val="8"/>
        <color theme="1"/>
        <rFont val="Calibri"/>
        <family val="2"/>
        <scheme val="minor"/>
      </rPr>
      <t>ISO15189:2012 Clause 4.7</t>
    </r>
    <r>
      <rPr>
        <sz val="8"/>
        <color theme="1"/>
        <rFont val="Calibri"/>
        <family val="2"/>
        <scheme val="minor"/>
      </rPr>
      <t xml:space="preserve"> 
Note: The laboratory must have a system in place for providing advise to its users.</t>
    </r>
  </si>
  <si>
    <r>
      <rPr>
        <b/>
        <u/>
        <sz val="10"/>
        <color theme="1"/>
        <rFont val="Calibri"/>
        <family val="2"/>
        <scheme val="minor"/>
      </rPr>
      <t>Resolution of Complaints and Feedback</t>
    </r>
    <r>
      <rPr>
        <sz val="10"/>
        <color theme="1"/>
        <rFont val="Calibri"/>
        <family val="2"/>
        <scheme val="minor"/>
      </rPr>
      <t xml:space="preserve">
How the laboratory will: 
1) manage complaints received from clinicians, patients, laboratory staff or other parties; 
2) collect, receive and handle feedback received from clinicians, patients, laboratory staff or other parties; 
3) keep records of all complaints, the investigations and actions taken, 
4) determine the timeframe for closure and feedback to the complainant; 
5) monitor effectiveness of corrective and preventative actions taken on complaints and feedback?</t>
    </r>
  </si>
  <si>
    <r>
      <rPr>
        <b/>
        <sz val="8"/>
        <color theme="1"/>
        <rFont val="Calibri"/>
        <family val="2"/>
        <scheme val="minor"/>
      </rPr>
      <t>ISO15189:2012 Clause 4.8 and 4.10</t>
    </r>
    <r>
      <rPr>
        <sz val="8"/>
        <color theme="1"/>
        <rFont val="Calibri"/>
        <family val="2"/>
        <scheme val="minor"/>
      </rPr>
      <t xml:space="preserve"> 
Note: The laboratory must have a documented procedure for the management of complaints or other feedback received from clinicians, patients, laboratory staff or other parties. Records shall be maintained of all complaints and their investigation and the action taken</t>
    </r>
  </si>
  <si>
    <r>
      <rPr>
        <b/>
        <u/>
        <sz val="10"/>
        <color theme="1"/>
        <rFont val="Calibri"/>
        <family val="2"/>
        <scheme val="minor"/>
      </rPr>
      <t xml:space="preserve">Identification and Control of Nonconformities (NC)
</t>
    </r>
    <r>
      <rPr>
        <sz val="10"/>
        <color theme="1"/>
        <rFont val="Calibri"/>
        <family val="2"/>
        <scheme val="minor"/>
      </rPr>
      <t>How the laboratory will: 
1) identify types of nonconformities in any aspect of the quality management system from pre, analytic and post analytic; 
2) record NCs (how and where); 
3) assign who is responsible for resolving the NC; 
4) determine time frame for resolving NCs;
5) halt examinations (by an authorized person); 
6) ensure the recall of released results of nonconforming or potentially nonconforming examinations; 
7) release results after corrective action has been taken?</t>
    </r>
  </si>
  <si>
    <r>
      <rPr>
        <b/>
        <sz val="8"/>
        <color theme="1"/>
        <rFont val="Calibri"/>
        <family val="2"/>
        <scheme val="minor"/>
      </rPr>
      <t>ISO15189:2012 Clause 4.9</t>
    </r>
    <r>
      <rPr>
        <sz val="8"/>
        <color theme="1"/>
        <rFont val="Calibri"/>
        <family val="2"/>
        <scheme val="minor"/>
      </rPr>
      <t xml:space="preserve"> 
Note: Nonconforming examinations or activities occur in many different areas and can be identified in many different ways, including clinician complaints, internal quality control indications, and instrument calibrations, checking of consumable materials, inter-laboratory comparisons, staff comments, reporting and certificate checking, laboratory management reviews, and internal and external audits.</t>
    </r>
  </si>
  <si>
    <r>
      <rPr>
        <b/>
        <u/>
        <sz val="10"/>
        <color theme="1"/>
        <rFont val="Calibri"/>
        <family val="2"/>
        <scheme val="minor"/>
      </rPr>
      <t xml:space="preserve">Corrective Action (CA)
</t>
    </r>
    <r>
      <rPr>
        <sz val="10"/>
        <color theme="1"/>
        <rFont val="Calibri"/>
        <family val="2"/>
        <scheme val="minor"/>
      </rPr>
      <t>How the laboratory will: 
1) determine the root cause; 
2) evaluate the need for CA to ensure that NCs do not recur; 
3) assign the person responsible for the CA; 
4) determine and implement CA(including person responsible and timeframe); 
5) record CA taken; 
6) monitor and review the effectiveness of the CA taken?</t>
    </r>
  </si>
  <si>
    <r>
      <rPr>
        <b/>
        <sz val="8"/>
        <color theme="1"/>
        <rFont val="Calibri"/>
        <family val="2"/>
        <scheme val="minor"/>
      </rPr>
      <t>ISO15189:2012 Clause 4.10</t>
    </r>
    <r>
      <rPr>
        <sz val="8"/>
        <color theme="1"/>
        <rFont val="Calibri"/>
        <family val="2"/>
        <scheme val="minor"/>
      </rPr>
      <t xml:space="preserve"> 
Note: Action taken at the time of the nonconformity to mitigate effects is considered “immediate” action. Only action taken to remove the root cause of the problem that is causing the Non Conformities is considered “corrective” action. Any immediate action taken must also be documented. Corrective actions must be appropriate to the effects of the nonconformities encountered.</t>
    </r>
  </si>
  <si>
    <r>
      <rPr>
        <b/>
        <u/>
        <sz val="10"/>
        <color theme="1"/>
        <rFont val="Calibri"/>
        <family val="2"/>
        <scheme val="minor"/>
      </rPr>
      <t xml:space="preserve">Preventive Action (PA)
</t>
    </r>
    <r>
      <rPr>
        <sz val="10"/>
        <color theme="1"/>
        <rFont val="Calibri"/>
        <family val="2"/>
        <scheme val="minor"/>
      </rPr>
      <t>How the laboratory will: 
1) review laboratory data and information to determine potential nonconformities; 
2) determine the root cause(s) of potential nonconformities; 
3) evaluate the need for preventive action; 
4) record the PA; 
5) determine and implement PA (including person responsible and timeframe); 
6) monitor and review the effectiveness of implementation of PA?</t>
    </r>
  </si>
  <si>
    <r>
      <rPr>
        <b/>
        <sz val="8"/>
        <color theme="1"/>
        <rFont val="Calibri"/>
        <family val="2"/>
        <scheme val="minor"/>
      </rPr>
      <t>ISO15189 :2012 Clause 4.11</t>
    </r>
    <r>
      <rPr>
        <sz val="8"/>
        <color theme="1"/>
        <rFont val="Calibri"/>
        <family val="2"/>
        <scheme val="minor"/>
      </rPr>
      <t xml:space="preserve"> 
Note: Preventive action is a proactive process for identifying opportunities for improvement rather than a reaction to the identification of problems or complaints (i.e. nonconformities). In addition to review of the operational procedures, preventive action might involve analysis of data, including trend and risk analyses and external quality assessment (proficiency testing). The laboratory shall determine action to eliminate the causes of potential nonconformities in order to prevent their occurrence. Preventive actions shall be appropriate to the effects of the potential problems.</t>
    </r>
  </si>
  <si>
    <r>
      <rPr>
        <b/>
        <u/>
        <sz val="10"/>
        <color theme="1"/>
        <rFont val="Calibri"/>
        <family val="2"/>
        <scheme val="minor"/>
      </rPr>
      <t xml:space="preserve">Continual Improvement
</t>
    </r>
    <r>
      <rPr>
        <sz val="10"/>
        <color theme="1"/>
        <rFont val="Calibri"/>
        <family val="2"/>
        <scheme val="minor"/>
      </rPr>
      <t>How the laboratory will: 
1) identify improvement activities within the Quality Management System; 
2) develop improvement plans; 
3) record improvement plans; 
4) implement action plans; 
5) communicate improvement plans and related goals to staff?</t>
    </r>
  </si>
  <si>
    <r>
      <rPr>
        <b/>
        <sz val="8"/>
        <color theme="1"/>
        <rFont val="Calibri"/>
        <family val="2"/>
        <scheme val="minor"/>
      </rPr>
      <t>ISO15189:2012 Clause 4.1.1.2; 4.12; 4.14.5</t>
    </r>
    <r>
      <rPr>
        <sz val="8"/>
        <color theme="1"/>
        <rFont val="Calibri"/>
        <family val="2"/>
        <scheme val="minor"/>
      </rPr>
      <t xml:space="preserve"> 
Note: Improvement activities must be identified within the pre-examination, examination and post-examination processes. Laboratory management shall ensure that the laboratory participates in continual improvement activities that encompass relevant areas and outcomes of patient care.</t>
    </r>
  </si>
  <si>
    <r>
      <rPr>
        <b/>
        <u/>
        <sz val="10"/>
        <color theme="1"/>
        <rFont val="Calibri"/>
        <family val="2"/>
        <scheme val="minor"/>
      </rPr>
      <t xml:space="preserve">Internal Audits
</t>
    </r>
    <r>
      <rPr>
        <sz val="10"/>
        <color theme="1"/>
        <rFont val="Calibri"/>
        <family val="2"/>
        <scheme val="minor"/>
      </rPr>
      <t>How the laboratory will: 
1) determine an audit schedule; 
2) determine the roles and responsibilities for planning and conducting audits; 
3) select the auditors; 
4) define the types of audits; 
4) define the frequency of audits; 
5) define the scope of the internal audit; 
6) record audit findings (forms and reports); 
7) ensure corrective action is taken for all nonconformities identified with in the allocated time frame; 
8) closure of Non Conformities identified during audits?</t>
    </r>
  </si>
  <si>
    <r>
      <rPr>
        <b/>
        <sz val="8"/>
        <color theme="1"/>
        <rFont val="Calibri"/>
        <family val="2"/>
        <scheme val="minor"/>
      </rPr>
      <t>ISO15189:2012 Clause 4.14.5</t>
    </r>
    <r>
      <rPr>
        <sz val="8"/>
        <color theme="1"/>
        <rFont val="Calibri"/>
        <family val="2"/>
        <scheme val="minor"/>
      </rPr>
      <t xml:space="preserve"> 
Note: The cycle for internal auditing should normally be completed in one year. It is not necessary that internal audits cover each year, in depth, all elements of the quality management system. The laboratory may decide to focus on a particular activity without completely neglecting the others. The laboratory shall conduct internal audits at planned intervals to determine whether all activities in the quality management system, including pre-examination, examination, and post-examination.</t>
    </r>
  </si>
  <si>
    <r>
      <rPr>
        <b/>
        <u/>
        <sz val="10"/>
        <color theme="1"/>
        <rFont val="Calibri"/>
        <family val="2"/>
        <scheme val="minor"/>
      </rPr>
      <t xml:space="preserve">Risk Management
</t>
    </r>
    <r>
      <rPr>
        <sz val="10"/>
        <color theme="1"/>
        <rFont val="Calibri"/>
        <family val="2"/>
        <scheme val="minor"/>
      </rPr>
      <t>How the laboratory will: 
1) evaluate the impact of potential pitfalls on work processes and examination results that affect patient results? (Refer to Question 6.3 of this checklist)</t>
    </r>
  </si>
  <si>
    <r>
      <rPr>
        <b/>
        <sz val="8"/>
        <color theme="1"/>
        <rFont val="Calibri"/>
        <family val="2"/>
        <scheme val="minor"/>
      </rPr>
      <t>ISO15189:2012 Clause 4.14.6</t>
    </r>
    <r>
      <rPr>
        <sz val="8"/>
        <color theme="1"/>
        <rFont val="Calibri"/>
        <family val="2"/>
        <scheme val="minor"/>
      </rPr>
      <t xml:space="preserve"> 
Notes: Risk must be managed at the pre-examination processes, examination processes and post examination processes. The laboratory shall evaluate the impact of work processes and potential failures on examination results as they affect patient safety, and shall modify processes to reduce or eliminate the identified risks and document decisions and actions taken.</t>
    </r>
  </si>
  <si>
    <r>
      <rPr>
        <b/>
        <u/>
        <sz val="10"/>
        <color theme="1"/>
        <rFont val="Calibri"/>
        <family val="2"/>
        <scheme val="minor"/>
      </rPr>
      <t xml:space="preserve">Management Review
</t>
    </r>
    <r>
      <rPr>
        <sz val="10"/>
        <color theme="1"/>
        <rFont val="Calibri"/>
        <family val="2"/>
        <scheme val="minor"/>
      </rPr>
      <t>How the laboratory will: 
1) define frequency of having management reviews; 
2) define the agenda (input); 
3) determine the key attendees; 
4) record decisions and actions to be taken (output); 
5) assign a person responsible and due dates for actions arising; 
6) communicate decisions and actions to be taken to the relevant persons including laboratory staff; 
7) ensure all actions arising are completed within the defined timeframe? (refer to Question 2.2 of this checklist for the agenda of the meeting)</t>
    </r>
  </si>
  <si>
    <r>
      <rPr>
        <b/>
        <sz val="8"/>
        <color theme="1"/>
        <rFont val="Calibri"/>
        <family val="2"/>
        <scheme val="minor"/>
      </rPr>
      <t>ISO15189:2012 Clause 4.15</t>
    </r>
    <r>
      <rPr>
        <sz val="8"/>
        <color theme="1"/>
        <rFont val="Calibri"/>
        <family val="2"/>
        <scheme val="minor"/>
      </rPr>
      <t xml:space="preserve"> 
Note: Laboratory management shall review the quality management system at planned intervals to ensure its continuing suitability, adequacy and effectiveness and support of patient care.</t>
    </r>
  </si>
  <si>
    <r>
      <rPr>
        <b/>
        <u/>
        <sz val="10"/>
        <color theme="1"/>
        <rFont val="Calibri"/>
        <family val="2"/>
        <scheme val="minor"/>
      </rPr>
      <t xml:space="preserve">Personnel Management
</t>
    </r>
    <r>
      <rPr>
        <sz val="10"/>
        <color theme="1"/>
        <rFont val="Calibri"/>
        <family val="2"/>
        <scheme val="minor"/>
      </rPr>
      <t>How the laboratory will: 
1) define the structure of the organization (organizational plan); 
2) manage personnel (personnel policies); 
3) maintain personnel records? (refer to Question 3.5 of the checklist for list of personnel records required)</t>
    </r>
  </si>
  <si>
    <r>
      <rPr>
        <b/>
        <sz val="8"/>
        <color theme="1"/>
        <rFont val="Calibri"/>
        <family val="2"/>
        <scheme val="minor"/>
      </rPr>
      <t>ISO15189:2012 Clause 5.1.1; 5.1.9; 4.13</t>
    </r>
    <r>
      <rPr>
        <sz val="8"/>
        <color theme="1"/>
        <rFont val="Calibri"/>
        <family val="2"/>
        <scheme val="minor"/>
      </rPr>
      <t xml:space="preserve"> 
Note: The laboratory must have a documented procedure for personnel management and maintain records for all personnel to indicate compliance with requirements.</t>
    </r>
  </si>
  <si>
    <r>
      <rPr>
        <b/>
        <u/>
        <sz val="10"/>
        <color theme="1"/>
        <rFont val="Calibri"/>
        <family val="2"/>
        <scheme val="minor"/>
      </rPr>
      <t xml:space="preserve">Personnel Training
</t>
    </r>
    <r>
      <rPr>
        <sz val="10"/>
        <color theme="1"/>
        <rFont val="Calibri"/>
        <family val="2"/>
        <scheme val="minor"/>
      </rPr>
      <t>How the laboratory will: 
1) perform staff orientation; 
2) conduct initial and refresher training; 
3) provide a continuous education program; 
4) identify required training relevant to job title and responsibilities; 
5) keep record of training; 
6) evaluate the effectiveness of training?</t>
    </r>
  </si>
  <si>
    <r>
      <rPr>
        <b/>
        <sz val="8"/>
        <color theme="1"/>
        <rFont val="Calibri"/>
        <family val="2"/>
        <scheme val="minor"/>
      </rPr>
      <t>ISO15189:2012 Clause 4.1.1.4 and 5.1.5</t>
    </r>
    <r>
      <rPr>
        <sz val="8"/>
        <color theme="1"/>
        <rFont val="Calibri"/>
        <family val="2"/>
        <scheme val="minor"/>
      </rPr>
      <t xml:space="preserve"> 
Note: Training includes external and internal trainings. The effectiveness of the training programme must be periodically reviewed.</t>
    </r>
  </si>
  <si>
    <r>
      <rPr>
        <b/>
        <u/>
        <sz val="10"/>
        <color theme="1"/>
        <rFont val="Calibri"/>
        <family val="2"/>
        <scheme val="minor"/>
      </rPr>
      <t xml:space="preserve">Competency Assessment
</t>
    </r>
    <r>
      <rPr>
        <sz val="10"/>
        <color theme="1"/>
        <rFont val="Calibri"/>
        <family val="2"/>
        <scheme val="minor"/>
      </rPr>
      <t>How the laboratory will: 
1) assess the competence of personnel to perform assigned managerial or technical tasks; 
2) assess ongoing competency; 
3) establish competency criteria; 
4) provide feedback to persons assessed; 
5) schedule retraining based on the assessment outcome; 
6) keep records of competency assessments and outcomes?</t>
    </r>
  </si>
  <si>
    <r>
      <rPr>
        <b/>
        <sz val="8"/>
        <color theme="1"/>
        <rFont val="Calibri"/>
        <family val="2"/>
        <scheme val="minor"/>
      </rPr>
      <t>ISO15189 :2012 Clause 4.1.1.4 and 4.4 and 5.1.6</t>
    </r>
    <r>
      <rPr>
        <sz val="8"/>
        <color theme="1"/>
        <rFont val="Calibri"/>
        <family val="2"/>
        <scheme val="minor"/>
      </rPr>
      <t xml:space="preserve"> 
Note: Competency could be assessed using a combination of some or all of the following methods: direct observation; monitoring and the recording of examination results; review of work records; problem solving skills; blinded samples, review of accumulative IQC and EQA. Competency assessment for professional judgment should be designed as specific and fit for purpose.</t>
    </r>
  </si>
  <si>
    <r>
      <rPr>
        <b/>
        <u/>
        <sz val="10"/>
        <color theme="1"/>
        <rFont val="Calibri"/>
        <family val="2"/>
        <scheme val="minor"/>
      </rPr>
      <t xml:space="preserve">Authorization
</t>
    </r>
    <r>
      <rPr>
        <sz val="10"/>
        <color theme="1"/>
        <rFont val="Calibri"/>
        <family val="2"/>
        <scheme val="minor"/>
      </rPr>
      <t>How the laboratory will: 
1) document authorization levels for the different tasks and roles; 
2) appoint deputies for the key positions where appropriate?</t>
    </r>
  </si>
  <si>
    <r>
      <rPr>
        <b/>
        <sz val="8"/>
        <color theme="1"/>
        <rFont val="Calibri"/>
        <family val="2"/>
        <scheme val="minor"/>
      </rPr>
      <t xml:space="preserve">ISO15189:2012 Clause 4.1.2 
</t>
    </r>
    <r>
      <rPr>
        <sz val="8"/>
        <color theme="1"/>
        <rFont val="Calibri"/>
        <family val="2"/>
        <scheme val="minor"/>
      </rPr>
      <t>Note: Authorization may be in the form of a Job description, letter of appointment, approved authority matrix etc.</t>
    </r>
  </si>
  <si>
    <r>
      <rPr>
        <b/>
        <u/>
        <sz val="10"/>
        <color theme="1"/>
        <rFont val="Calibri"/>
        <family val="2"/>
        <scheme val="minor"/>
      </rPr>
      <t xml:space="preserve">Review of Staff Performance
</t>
    </r>
    <r>
      <rPr>
        <sz val="10"/>
        <color theme="1"/>
        <rFont val="Calibri"/>
        <family val="2"/>
        <scheme val="minor"/>
      </rPr>
      <t>How the laboratory will: 
1) plan and perform staff appraisals; 
2) establish frequency of monitoring and review of staff performance outcome; 
3) keep records of staff performance; 
4) train staff who perform staff appraisals?</t>
    </r>
  </si>
  <si>
    <r>
      <rPr>
        <b/>
        <sz val="8"/>
        <color theme="1"/>
        <rFont val="Calibri"/>
        <family val="2"/>
        <scheme val="minor"/>
      </rPr>
      <t>ISO15189:2012 Clause 4.1.2.1 and 5.1.7</t>
    </r>
    <r>
      <rPr>
        <sz val="8"/>
        <color theme="1"/>
        <rFont val="Calibri"/>
        <family val="2"/>
        <scheme val="minor"/>
      </rPr>
      <t xml:space="preserve"> 
Note: In addition to the assessment of technical competence, the laboratory management must ensure that reviews of staff performance consider the needs of the laboratory and of the individual in order to maintain or improve the quality of service given to the users and encourage productive working relationships. Staff performing reviews should receive appropriate training.</t>
    </r>
  </si>
  <si>
    <r>
      <rPr>
        <b/>
        <u/>
        <sz val="10"/>
        <color theme="1"/>
        <rFont val="Calibri"/>
        <family val="2"/>
        <scheme val="minor"/>
      </rPr>
      <t xml:space="preserve">Accommodation and Environmental Conditions 
</t>
    </r>
    <r>
      <rPr>
        <sz val="10"/>
        <color theme="1"/>
        <rFont val="Calibri"/>
        <family val="2"/>
        <scheme val="minor"/>
      </rPr>
      <t>How the laboratory will: 
1) evaluate and determine the sufficiency and adequacy of the space allocated for the performance of and scope of work; 
2) ensure the laboratory and office facilities are suitable for the tasks to be undertaken; 
3) ensure the storage and disposal facilities meet the applicable requirements; 
4) ensure staff have space for staff activities (supply of drinking water, storage space for personal and protective equipment and clothing); 
5) monitor, control and record any specific environmental and accommodation requirements?</t>
    </r>
  </si>
  <si>
    <r>
      <rPr>
        <b/>
        <sz val="8"/>
        <color theme="1"/>
        <rFont val="Calibri"/>
        <family val="2"/>
        <scheme val="minor"/>
      </rPr>
      <t>ISO15189:2012 Clause 4.1.1.4 and 5.2; 5.2.6</t>
    </r>
    <r>
      <rPr>
        <sz val="8"/>
        <color theme="1"/>
        <rFont val="Calibri"/>
        <family val="2"/>
        <scheme val="minor"/>
      </rPr>
      <t xml:space="preserve"> 
Note: The laboratory must have space allocated for the performance of its work that is designed to ensure the quality, safety and efficacy of the service provided to the users and the health and safety of laboratory personnel, patients and visitors. The laboratory shall evaluate and determine the sufficiency and adequacy of the space allocated for the performance of the work. Evaluating and determining the sufficiency and adequacy of space may be done during internal audits, risk assessments or at management review meeting, however it must be documented that it was evaluated and found to be adequate.</t>
    </r>
  </si>
  <si>
    <r>
      <rPr>
        <b/>
        <u/>
        <sz val="10"/>
        <color theme="1"/>
        <rFont val="Calibri"/>
        <family val="2"/>
        <scheme val="minor"/>
      </rPr>
      <t xml:space="preserve">Laboratory equipment
</t>
    </r>
    <r>
      <rPr>
        <sz val="10"/>
        <color theme="1"/>
        <rFont val="Calibri"/>
        <family val="2"/>
        <scheme val="minor"/>
      </rPr>
      <t>How the laboratory will: 
1) select equipment; 
2) purchase equipment;
3) manage equipment; 
4) maintain equipment records 
5) capture the minimum information on equipment label; 
6) manage defective equipment; 
7) define the equipment maintenance frequency; 
8) record the maintenance ; 
9) prevent unauthorized use (access control) of equipment;
10) manage obsolete equipment; 
11) manage safe handling, transportation, storage and use to avoid deterioration and contamination, 
12) track and verify completion of repairs?</t>
    </r>
  </si>
  <si>
    <r>
      <rPr>
        <b/>
        <sz val="8"/>
        <color theme="1"/>
        <rFont val="Calibri"/>
        <family val="2"/>
        <scheme val="minor"/>
      </rPr>
      <t>ISO15189:2012 Clause 4.13; 5.3.1.1; 5.3.1.3</t>
    </r>
    <r>
      <rPr>
        <sz val="8"/>
        <color theme="1"/>
        <rFont val="Calibri"/>
        <family val="2"/>
        <scheme val="minor"/>
      </rPr>
      <t xml:space="preserve"> 
NOTE: For the purposes of this checklist, laboratory equipment includes hardware and software of instruments, measuring systems, and laboratory information systems. The laboratory shall have a documented procedure for the selection, purchasing and management of equipment.</t>
    </r>
  </si>
  <si>
    <r>
      <rPr>
        <b/>
        <u/>
        <sz val="10"/>
        <color theme="1"/>
        <rFont val="Calibri"/>
        <family val="2"/>
        <scheme val="minor"/>
      </rPr>
      <t>Calibration of Equipment</t>
    </r>
    <r>
      <rPr>
        <sz val="10"/>
        <color theme="1"/>
        <rFont val="Calibri"/>
        <family val="2"/>
        <scheme val="minor"/>
      </rPr>
      <t xml:space="preserve">
How the laboratory will: 
1) define frequency of calibration; 
2) handle in house calibrations (pipettes, thermometers, timers etc.); 
3) record calibration status (use of stickers and calibration certificates); 
4) handle failed calibrations?</t>
    </r>
  </si>
  <si>
    <r>
      <rPr>
        <b/>
        <sz val="8"/>
        <color theme="1"/>
        <rFont val="Calibri"/>
        <family val="2"/>
        <scheme val="minor"/>
      </rPr>
      <t>ISO15189:2012 Clause 5.3.1.4</t>
    </r>
    <r>
      <rPr>
        <sz val="8"/>
        <color theme="1"/>
        <rFont val="Calibri"/>
        <family val="2"/>
        <scheme val="minor"/>
      </rPr>
      <t xml:space="preserve"> 
Notes: The laboratory must have a documented procedure for the calibration of equipment that directly or indirectly affects examination results. Documentation of calibration traceability to a higher order reference material or reference procedure may be provided by an examination system manufacturer. Such documentation is acceptable as long as the manufacturer's examination system and calibration procedures are used without modification.</t>
    </r>
  </si>
  <si>
    <r>
      <rPr>
        <b/>
        <u/>
        <sz val="10"/>
        <color theme="1"/>
        <rFont val="Calibri"/>
        <family val="2"/>
        <scheme val="minor"/>
      </rPr>
      <t xml:space="preserve">Pre-examination Processes
</t>
    </r>
    <r>
      <rPr>
        <sz val="10"/>
        <color theme="1"/>
        <rFont val="Calibri"/>
        <family val="2"/>
        <scheme val="minor"/>
      </rPr>
      <t>How the laboratory will provide information for patients and users on: 
1) primary sample collection and handling; 
2) instructions for pre-collection activities; 
3) instructions for collection activities; 
4) preparation and storage prior to dispatch to the laboratory; 
5) sample and volume requirements;
6) Sample transportation; 
7) time limits and special handling; 
8) acceptance and rejection criteria; 
9) confidentiality; 
10) complaints procedure?</t>
    </r>
  </si>
  <si>
    <r>
      <rPr>
        <b/>
        <sz val="8"/>
        <color theme="1"/>
        <rFont val="Calibri"/>
        <family val="2"/>
        <scheme val="minor"/>
      </rPr>
      <t>ISO15189:2012 Clause 5.4; 5.4.1; 5.4.3; 5.4.4.1; 5.4.5; 5.4.6; 5.4.7</t>
    </r>
    <r>
      <rPr>
        <sz val="8"/>
        <color theme="1"/>
        <rFont val="Calibri"/>
        <family val="2"/>
        <scheme val="minor"/>
      </rPr>
      <t xml:space="preserve"> 
Note: The laboratory must have documented procedures and information for pre-examination activities to ensure the validity of the results of examinations.</t>
    </r>
  </si>
  <si>
    <r>
      <rPr>
        <b/>
        <u/>
        <sz val="10"/>
        <color theme="1"/>
        <rFont val="Calibri"/>
        <family val="2"/>
        <scheme val="minor"/>
      </rPr>
      <t xml:space="preserve">Validation and Verification of examination procedures / Equipment
</t>
    </r>
    <r>
      <rPr>
        <sz val="10"/>
        <color theme="1"/>
        <rFont val="Calibri"/>
        <family val="2"/>
        <scheme val="minor"/>
      </rPr>
      <t>How the laboratory will: 
1) select testing procedures; 
2) perform equipment validation; 
3) perform method validation; 
4) perform equipment verification; 
5) perform method verification; 
6) define validation /verification protocol specific for each procedure at the time of validation or verification; 
7) compare results from the different procedures, equipment, methods being used for the same test either located at the same site or at different sites?</t>
    </r>
  </si>
  <si>
    <r>
      <rPr>
        <b/>
        <sz val="8"/>
        <color theme="1"/>
        <rFont val="Calibri"/>
        <family val="2"/>
        <scheme val="minor"/>
      </rPr>
      <t>ISO15189:2012 Clause 5.5.1.2; 5.6.4 and 5.5.1.3</t>
    </r>
    <r>
      <rPr>
        <sz val="8"/>
        <color theme="1"/>
        <rFont val="Calibri"/>
        <family val="2"/>
        <scheme val="minor"/>
      </rPr>
      <t xml:space="preserve"> 
Note: Validations should be done on a) non-standard methods; b) laboratory designed or developed methods; c) standard methods used outside their intended scope; d) validated methods subsequently modified. "Verification” is performed on methods that are being used without any modifications and is a process of evaluating of whether or not the procedure meets the performance characteristics stated by the manufacturer i.e. the manufacturer validation claims. The performance characteristics are obtained from the manufacture (validation reports) or from package inserts. Comparison of different methods used for same tests is ongoing verification. The frequency and characteristics to be checked in ongoing verification must be clearly defined. Note: All procedures or equipment used as backup must also be validated/verified as relevant.</t>
    </r>
  </si>
  <si>
    <r>
      <rPr>
        <b/>
        <u/>
        <sz val="10"/>
        <color theme="1"/>
        <rFont val="Calibri"/>
        <family val="2"/>
        <scheme val="minor"/>
      </rPr>
      <t>Measurement of Uncertainty</t>
    </r>
    <r>
      <rPr>
        <sz val="10"/>
        <color theme="1"/>
        <rFont val="Calibri"/>
        <family val="2"/>
        <scheme val="minor"/>
      </rPr>
      <t xml:space="preserve">
How the laboratory will: 
1) determine Measurement of uncertainty on measured quantity values (quantitative tests); 
2) define the performance requirements for the measurement uncertainty (e.g Standard Deviation; Clinical decision points)? Refer to Question 5.4 on this checklist</t>
    </r>
  </si>
  <si>
    <r>
      <rPr>
        <b/>
        <sz val="8"/>
        <color theme="1"/>
        <rFont val="Calibri"/>
        <family val="2"/>
        <scheme val="minor"/>
      </rPr>
      <t>ISO15189:2012 Clause 5.5.1.4</t>
    </r>
    <r>
      <rPr>
        <sz val="8"/>
        <color theme="1"/>
        <rFont val="Calibri"/>
        <family val="2"/>
        <scheme val="minor"/>
      </rPr>
      <t xml:space="preserve"> 
Note: Uncertainty of measurement is used to indicate the confidence we have that the reported figure is correct. Uncertainty of measurement may be calculated using the calculated CV of at least 30 sets of internal QC data: CV% x 2 = Uncertainty of measurement (UM). The laboratory shall calculate the UM for all quantitative tests. These shall only be reported to clinicians if they request for them. For well-established methods, it is recommended a minimum of six months internal QC data should be used to calculate UM, updated at least annually where possible. For new methods at least 30 data points for each level of QC across at least two different batches of calibrator and reagents should be used to provide an interim estimate of uncertainty of measurement.</t>
    </r>
  </si>
  <si>
    <r>
      <rPr>
        <b/>
        <u/>
        <sz val="10"/>
        <color theme="1"/>
        <rFont val="Calibri"/>
        <family val="2"/>
        <scheme val="minor"/>
      </rPr>
      <t xml:space="preserve">Biological Reference Intervals or Clinical Decision Values
</t>
    </r>
    <r>
      <rPr>
        <sz val="10"/>
        <color theme="1"/>
        <rFont val="Calibri"/>
        <family val="2"/>
        <scheme val="minor"/>
      </rPr>
      <t>How the laboratory will: 
1) define the biological reference intervals; 
2) document the source of the reference intervals; 
3) communicate changes to the users?</t>
    </r>
  </si>
  <si>
    <r>
      <rPr>
        <b/>
        <sz val="8"/>
        <color theme="1"/>
        <rFont val="Calibri"/>
        <family val="2"/>
        <scheme val="minor"/>
      </rPr>
      <t>ISO15189:2012 Clause 5.5.2</t>
    </r>
    <r>
      <rPr>
        <sz val="8"/>
        <color theme="1"/>
        <rFont val="Calibri"/>
        <family val="2"/>
        <scheme val="minor"/>
      </rPr>
      <t xml:space="preserve"> 
Note: The laboratory shall define the biological reference intervals or clinical decision values, document the basis for the reference intervals or decision values and communicate this information to users.</t>
    </r>
  </si>
  <si>
    <r>
      <rPr>
        <b/>
        <u/>
        <sz val="10"/>
        <color theme="1"/>
        <rFont val="Calibri"/>
        <family val="2"/>
        <scheme val="minor"/>
      </rPr>
      <t xml:space="preserve">Documentation of examination procedures
</t>
    </r>
    <r>
      <rPr>
        <sz val="10"/>
        <color theme="1"/>
        <rFont val="Calibri"/>
        <family val="2"/>
        <scheme val="minor"/>
      </rPr>
      <t>How the laboratory will: 
1) format general and technical Standard Operating Procedures;
2) define the minimum requirements for a SOP?</t>
    </r>
  </si>
  <si>
    <r>
      <rPr>
        <b/>
        <sz val="8"/>
        <color theme="1"/>
        <rFont val="Calibri"/>
        <family val="2"/>
        <scheme val="minor"/>
      </rPr>
      <t xml:space="preserve">ISO15189:2012 Clause 5.5.3
</t>
    </r>
    <r>
      <rPr>
        <sz val="8"/>
        <color theme="1"/>
        <rFont val="Calibri"/>
        <family val="2"/>
        <scheme val="minor"/>
      </rPr>
      <t>Note: Working instructions, card files or similar systems that summarize key information are acceptable for use as a quick reference at the workbench, provided that a fully documented procedure is available for reference. Information from product instructions for use may be incorporated into examination procedures by reference in the SOP. The minimum requirements for a technical SOP should be a) purpose of the examination; b) principle and method of the procedure used for examinations; c) type of sample; d) required equipment and reagents; e) environmental and safety controls; f) procedural steps; g) interferences (e.g. lipemia, hemolysis, bilirubinemia, drugs) and cross reactions; h) principle of procedure for calculating results; i) laboratory clinical interpretation; j) potential sources of variation; k) references.</t>
    </r>
  </si>
  <si>
    <r>
      <rPr>
        <b/>
        <u/>
        <sz val="10"/>
        <color theme="1"/>
        <rFont val="Calibri"/>
        <family val="2"/>
        <scheme val="minor"/>
      </rPr>
      <t xml:space="preserve">Laboratory Contingency Plan
</t>
    </r>
    <r>
      <rPr>
        <sz val="10"/>
        <color theme="1"/>
        <rFont val="Calibri"/>
        <family val="2"/>
        <scheme val="minor"/>
      </rPr>
      <t>How the laboratory will ensure that there are no interruption to services in the event of: 
1) staff shortage; 
2) equipment breakdown;
3) prolonged power outages; 
4) stock outs of reagents and consumables; 
5) fire, natural disasters e.g. severe weather or floods, bomb threat or civil disturbances; 
7) LIS failure?</t>
    </r>
  </si>
  <si>
    <r>
      <rPr>
        <b/>
        <sz val="8"/>
        <color theme="1"/>
        <rFont val="Calibri"/>
        <family val="2"/>
        <scheme val="minor"/>
      </rPr>
      <t>ISO15189:2012 Clause 4.1.1.4; 5.2; 5.3.1; 5.10</t>
    </r>
    <r>
      <rPr>
        <sz val="8"/>
        <color theme="1"/>
        <rFont val="Calibri"/>
        <family val="2"/>
        <scheme val="minor"/>
      </rPr>
      <t xml:space="preserve"> 
Notes: the laboratory should maintain sufficient replacement parts to minimize testing downtime (e.g. pipette components, microscope bulbs and fuses, safety caps or buckets for safety centrifuge). Contingency plans should be periodically tested. Where the laboratory uses another laboratory as a backup, the performance of the back-up laboratory shall be regularly reviewed to ensure quality results</t>
    </r>
  </si>
  <si>
    <r>
      <rPr>
        <b/>
        <u/>
        <sz val="10"/>
        <color theme="1"/>
        <rFont val="Calibri"/>
        <family val="2"/>
        <scheme val="minor"/>
      </rPr>
      <t xml:space="preserve">Quality control and Quality Assurance
</t>
    </r>
    <r>
      <rPr>
        <sz val="10"/>
        <color theme="1"/>
        <rFont val="Calibri"/>
        <family val="2"/>
        <scheme val="minor"/>
      </rPr>
      <t>How the laboratory will: 
1) use IQC and EQA (Interlaboratory comparison); 
2) define the frequency of processing IQC; 
3) define the acceptable ranges; 
4) Evaluate and monitor laboratory performance using EQA and QC data; 
5) troubleshoot unacceptable EQA and QC; 
6) compare results using different procedures, equipment and sites; 
7) notify users of any differences in comparability of results?</t>
    </r>
  </si>
  <si>
    <r>
      <rPr>
        <b/>
        <sz val="8"/>
        <color theme="1"/>
        <rFont val="Calibri"/>
        <family val="2"/>
        <scheme val="minor"/>
      </rPr>
      <t>ISO15189:2012 Clause 4.10; 5.6; 5.6.2.1; 5.6.2.3; 5.6.3.1</t>
    </r>
    <r>
      <rPr>
        <sz val="8"/>
        <color theme="1"/>
        <rFont val="Calibri"/>
        <family val="2"/>
        <scheme val="minor"/>
      </rPr>
      <t xml:space="preserve"> 
Note: The laboratory should choose concentrations of control materials, wherever possible, especially at or near clinical decision values, which ensure the validity of decisions made. Use of independent third party control materials should be considered, either instead of, or in addition to, any control materials supplied by the reagent or instrument manufacturer. EQA should cover the pre-examination process, examination process and post examination process. Where an EQA program is not available, the laboratory can use alternative methods with clearly defined acceptable results e.g. exchange of samples with other labs, testing certified materials, sample previously tested. All procedures or equipment used as backup must also be included in EQA programme.</t>
    </r>
  </si>
  <si>
    <r>
      <rPr>
        <b/>
        <u/>
        <sz val="10"/>
        <color theme="1"/>
        <rFont val="Calibri"/>
        <family val="2"/>
        <scheme val="minor"/>
      </rPr>
      <t xml:space="preserve">Reporting and Release of Results
</t>
    </r>
    <r>
      <rPr>
        <sz val="10"/>
        <color theme="1"/>
        <rFont val="Calibri"/>
        <family val="2"/>
        <scheme val="minor"/>
      </rPr>
      <t>How the laboratory will : 
1) issue standardized report (define the format and medium); 
2) review patient results; 
3) communicate patient results including alert, urgent and critical results; 
4) ensure release of results to authorized persons; 
5) amend reports; 
6) issue of amended reports; 
7) store patient results; 
8) maintain patient results. (Refer to Question 9.3 of this checklist)</t>
    </r>
  </si>
  <si>
    <r>
      <rPr>
        <b/>
        <sz val="8"/>
        <color theme="1"/>
        <rFont val="Calibri"/>
        <family val="2"/>
        <scheme val="minor"/>
      </rPr>
      <t>ISO15189:2012 Clause 5.8.1; 5.9.1</t>
    </r>
    <r>
      <rPr>
        <sz val="8"/>
        <color theme="1"/>
        <rFont val="Calibri"/>
        <family val="2"/>
        <scheme val="minor"/>
      </rPr>
      <t xml:space="preserve"> 
Note: Reports may be issued as a hard copy or electronically, all results issued verbally must be followed by a final report. The results of each examination must be reported accurately, clearly, unambiguously and in accordance with any specific instructions in the examination procedures. The laboratory must define the format and medium of the report (i.e. electronic or paper) and the manner in which it is to be communicated from the laboratory.</t>
    </r>
  </si>
  <si>
    <r>
      <rPr>
        <b/>
        <u/>
        <sz val="10"/>
        <color theme="1"/>
        <rFont val="Calibri"/>
        <family val="2"/>
        <scheme val="minor"/>
      </rPr>
      <t xml:space="preserve">Laboratory Information System (LIS) (Computerized or non-computerized)
</t>
    </r>
    <r>
      <rPr>
        <sz val="10"/>
        <color theme="1"/>
        <rFont val="Calibri"/>
        <family val="2"/>
        <scheme val="minor"/>
      </rPr>
      <t>How the laboratory will: 
1) select a LIS; 
2) verify /validate the LIS; 
3) define authorities and responsibilities for the management and use of the information system; 
4) ensure patient confidentiality is maintained at all times; 
5) maintain the system; 
6) back-up data; 
7) safeguard against tempering by un-authorized users?</t>
    </r>
  </si>
  <si>
    <r>
      <rPr>
        <b/>
        <sz val="8"/>
        <color theme="1"/>
        <rFont val="Calibri"/>
        <family val="2"/>
        <scheme val="minor"/>
      </rPr>
      <t>ISO15189:2012 Clause 5.10</t>
    </r>
    <r>
      <rPr>
        <sz val="8"/>
        <color theme="1"/>
        <rFont val="Calibri"/>
        <family val="2"/>
        <scheme val="minor"/>
      </rPr>
      <t xml:space="preserve"> 
Note: “information systems” includes the management of data and information contained in both computer and non-computerized systems. Some of the requirements may be more applicable to computer systems than to non-computerized systems. Computerized systems can include those integral to the functioning of laboratory equipment and stand-alone systems using generic software, such as word processing, spreadsheet and database applications that generate, collate, report and archive patient information and reports.</t>
    </r>
  </si>
  <si>
    <r>
      <rPr>
        <b/>
        <u/>
        <sz val="10"/>
        <color theme="1"/>
        <rFont val="Calibri"/>
        <family val="2"/>
        <scheme val="minor"/>
      </rPr>
      <t>Laboratory Safety Manual</t>
    </r>
    <r>
      <rPr>
        <sz val="10"/>
        <color theme="1"/>
        <rFont val="Calibri"/>
        <family val="2"/>
        <scheme val="minor"/>
      </rPr>
      <t xml:space="preserve">
How the laboratory will:
1) ensure all safety measures are implemented at the laboratory as applicable to national and international guidelines and regulations?
(Refer to section 12 of this checklist for the contents of a safety manual)</t>
    </r>
  </si>
  <si>
    <r>
      <rPr>
        <b/>
        <sz val="8"/>
        <color theme="1"/>
        <rFont val="Calibri"/>
        <family val="2"/>
        <scheme val="minor"/>
      </rPr>
      <t>ISO15190:2013 Clause 4.1.1.4; 5.2</t>
    </r>
    <r>
      <rPr>
        <sz val="8"/>
        <color theme="1"/>
        <rFont val="Calibri"/>
        <family val="2"/>
        <scheme val="minor"/>
      </rPr>
      <t xml:space="preserve"> 
Note: Laboratory management must implement a safe laboratory environment in compliance with good practice and applicable requirements.</t>
    </r>
  </si>
  <si>
    <t>1.6</t>
  </si>
  <si>
    <r>
      <rPr>
        <b/>
        <sz val="8"/>
        <color theme="1"/>
        <rFont val="Calibri"/>
        <family val="2"/>
        <scheme val="minor"/>
      </rPr>
      <t>ISO15189:2012 Clause 4.2.2.1; 4.3; 5.5</t>
    </r>
    <r>
      <rPr>
        <sz val="8"/>
        <color theme="1"/>
        <rFont val="Calibri"/>
        <family val="2"/>
        <scheme val="minor"/>
      </rPr>
      <t xml:space="preserve"> 
Note: All documentation must be current and approved by an authorized person. The documentation can be in any form or type of medium, providing it is readily accessible and protected from unauthorized changes and undue deterioration</t>
    </r>
  </si>
  <si>
    <t>1.7</t>
  </si>
  <si>
    <r>
      <rPr>
        <b/>
        <u/>
        <sz val="10"/>
        <color theme="1"/>
        <rFont val="Calibri"/>
        <family val="2"/>
        <scheme val="minor"/>
      </rPr>
      <t>Policies and SOPs Communication</t>
    </r>
    <r>
      <rPr>
        <sz val="10"/>
        <color theme="1"/>
        <rFont val="Calibri"/>
        <family val="2"/>
        <scheme val="minor"/>
      </rPr>
      <t xml:space="preserve">
Is there documented evidence that all relevant policies and SOPs have been communicated to and are understood and implemented by all staff as related to their responsibilities?</t>
    </r>
  </si>
  <si>
    <r>
      <rPr>
        <b/>
        <sz val="8"/>
        <color theme="1"/>
        <rFont val="Calibri"/>
        <family val="2"/>
        <scheme val="minor"/>
      </rPr>
      <t xml:space="preserve">ISO15189:2012 Clause 4.2.2.2; 5.1.5(b) 
</t>
    </r>
    <r>
      <rPr>
        <sz val="8"/>
        <color theme="1"/>
        <rFont val="Calibri"/>
        <family val="2"/>
        <scheme val="minor"/>
      </rPr>
      <t>Note: The lab must have a system in place to ensure all staff are aware of the contents of all documents. All laboratory staff shall have access to and be instructed on the use and application of the quality manual and the referenced documents.</t>
    </r>
  </si>
  <si>
    <t>1.8</t>
  </si>
  <si>
    <r>
      <rPr>
        <b/>
        <u/>
        <sz val="10"/>
        <color theme="1"/>
        <rFont val="Calibri"/>
        <family val="2"/>
        <scheme val="minor"/>
      </rPr>
      <t>Document Control Log</t>
    </r>
    <r>
      <rPr>
        <sz val="10"/>
        <color theme="1"/>
        <rFont val="Calibri"/>
        <family val="2"/>
        <scheme val="minor"/>
      </rPr>
      <t xml:space="preserve">
Are policies and procedures dated to reflect when it was put into effect, its location, when it was reviewed and when it was discontinued?</t>
    </r>
  </si>
  <si>
    <r>
      <rPr>
        <b/>
        <sz val="8"/>
        <color theme="1"/>
        <rFont val="Calibri"/>
        <family val="2"/>
        <scheme val="minor"/>
      </rPr>
      <t>ISO15189:2012 Clause 4.3</t>
    </r>
    <r>
      <rPr>
        <sz val="8"/>
        <color theme="1"/>
        <rFont val="Calibri"/>
        <family val="2"/>
        <scheme val="minor"/>
      </rPr>
      <t xml:space="preserve"> 
Note: Current authorized editions and their distribution are identified by means of a list (e.g. document register, log or master index).</t>
    </r>
  </si>
  <si>
    <t>1.9</t>
  </si>
  <si>
    <r>
      <rPr>
        <b/>
        <u/>
        <sz val="10"/>
        <color theme="1"/>
        <rFont val="Calibri"/>
        <family val="2"/>
        <scheme val="minor"/>
      </rPr>
      <t>Discontinued Policies and SOPs</t>
    </r>
    <r>
      <rPr>
        <sz val="10"/>
        <color theme="1"/>
        <rFont val="Calibri"/>
        <family val="2"/>
        <scheme val="minor"/>
      </rPr>
      <t xml:space="preserve">
Are invalid or discontinued policies and procedures clearly marked / identified and removed from use and one copy retained for reference purposes?</t>
    </r>
  </si>
  <si>
    <r>
      <rPr>
        <b/>
        <sz val="8"/>
        <color theme="1"/>
        <rFont val="Calibri"/>
        <family val="2"/>
        <scheme val="minor"/>
      </rPr>
      <t xml:space="preserve">ISO15189:2012 Clause 4.3 
</t>
    </r>
    <r>
      <rPr>
        <sz val="8"/>
        <color theme="1"/>
        <rFont val="Calibri"/>
        <family val="2"/>
        <scheme val="minor"/>
      </rPr>
      <t>Note: Obsolete controlled documents are dated and marked as obsolete. At least one copy of an obsolete controlled document is retained for a specified time period or in accordance with applicable specified requirements.</t>
    </r>
  </si>
  <si>
    <t>1.10</t>
  </si>
  <si>
    <r>
      <rPr>
        <b/>
        <u/>
        <sz val="10"/>
        <color theme="1"/>
        <rFont val="Calibri"/>
        <family val="2"/>
        <scheme val="minor"/>
      </rPr>
      <t xml:space="preserve">Data Files
</t>
    </r>
    <r>
      <rPr>
        <sz val="10"/>
        <color theme="1"/>
        <rFont val="Calibri"/>
        <family val="2"/>
        <scheme val="minor"/>
      </rPr>
      <t>Are test results, technical and quality records, invalid or discontinued policies and procedures archived for a specified time period in accordance with national/international guidelines?</t>
    </r>
  </si>
  <si>
    <r>
      <rPr>
        <b/>
        <sz val="8"/>
        <color theme="1"/>
        <rFont val="Calibri"/>
        <family val="2"/>
        <scheme val="minor"/>
      </rPr>
      <t xml:space="preserve">ISO15189:2012 Clause 4.3; 4.13
</t>
    </r>
    <r>
      <rPr>
        <sz val="8"/>
        <color theme="1"/>
        <rFont val="Calibri"/>
        <family val="2"/>
        <scheme val="minor"/>
      </rPr>
      <t>Note: Copies or files of results should be archived. The retention period may vary; however, the reported results shall be retrievable for as long as medically relevant or as required by national, regional or local authorities.</t>
    </r>
  </si>
  <si>
    <t>1.11</t>
  </si>
  <si>
    <r>
      <rPr>
        <b/>
        <u/>
        <sz val="10"/>
        <color theme="1"/>
        <rFont val="Calibri"/>
        <family val="2"/>
        <scheme val="minor"/>
      </rPr>
      <t>Archived Results Accessibility</t>
    </r>
    <r>
      <rPr>
        <sz val="10"/>
        <color theme="1"/>
        <rFont val="Calibri"/>
        <family val="2"/>
        <scheme val="minor"/>
      </rPr>
      <t xml:space="preserve">
Is there an archiving system that allows for easy and timely retrieval of archived records and results?</t>
    </r>
  </si>
  <si>
    <r>
      <rPr>
        <b/>
        <sz val="8"/>
        <color theme="1"/>
        <rFont val="Calibri"/>
        <family val="2"/>
        <scheme val="minor"/>
      </rPr>
      <t>ISO15189:2012 Clause 4.13</t>
    </r>
    <r>
      <rPr>
        <sz val="8"/>
        <color theme="1"/>
        <rFont val="Calibri"/>
        <family val="2"/>
        <scheme val="minor"/>
      </rPr>
      <t xml:space="preserve"> 
Note: Records can be in any form or type of medium providing they are readily accessible and protected from unauthorized alterations. Archived patient results must be easily, readily and completely retrievable within a timeframe consistent with patient care needs.</t>
    </r>
  </si>
  <si>
    <t>Section 2 - Management Reviews</t>
  </si>
  <si>
    <t>2.1</t>
  </si>
  <si>
    <r>
      <rPr>
        <b/>
        <u/>
        <sz val="10"/>
        <color theme="1"/>
        <rFont val="Calibri"/>
        <family val="2"/>
        <scheme val="minor"/>
      </rPr>
      <t>Routine Review of Quality and Technical Records</t>
    </r>
    <r>
      <rPr>
        <u/>
        <sz val="10"/>
        <color theme="1"/>
        <rFont val="Calibri"/>
        <family val="2"/>
        <scheme val="minor"/>
      </rPr>
      <t xml:space="preserve">
</t>
    </r>
    <r>
      <rPr>
        <sz val="10"/>
        <color theme="1"/>
        <rFont val="Calibri"/>
        <family val="2"/>
        <scheme val="minor"/>
      </rPr>
      <t>Does the laboratory supervisor routinely perform a documented review of all quality and technical records?</t>
    </r>
  </si>
  <si>
    <r>
      <rPr>
        <b/>
        <sz val="8"/>
        <color theme="1"/>
        <rFont val="Calibri"/>
        <family val="2"/>
        <scheme val="minor"/>
      </rPr>
      <t xml:space="preserve">ISO15189:2012 Clause 4.1.1.4; 4.2.1
</t>
    </r>
    <r>
      <rPr>
        <sz val="8"/>
        <color theme="1"/>
        <rFont val="Calibri"/>
        <family val="2"/>
        <scheme val="minor"/>
      </rPr>
      <t xml:space="preserve">There must be documentation that the laboratory manager/supervisor or a designee reviews the quality programme regularly. The review must ensure that recurrent problems have been addressed, and that new or redesigned activities have been evaluated. </t>
    </r>
  </si>
  <si>
    <t>Does the supervisor’s review include the following?</t>
  </si>
  <si>
    <t>a) Follow-up of action items from previous reviews</t>
  </si>
  <si>
    <t>b) Status of corrective actions taken and required preventive actions</t>
  </si>
  <si>
    <t>c) Reports from personnel</t>
  </si>
  <si>
    <t>d) Environmental monitoring log sheets</t>
  </si>
  <si>
    <t>e) Specimen rejection logbook</t>
  </si>
  <si>
    <t>f) Equipment calibration and maintenance records</t>
  </si>
  <si>
    <t>g) IQC records across all test areas</t>
  </si>
  <si>
    <t>h) Outcomes of PTs and other forms of inter-laboratory comparisons</t>
  </si>
  <si>
    <t>i) Quality indicators</t>
  </si>
  <si>
    <t>j) Customer complaints and feedback</t>
  </si>
  <si>
    <t>k) Results of improvement projects</t>
  </si>
  <si>
    <t>l) Documentation of review and action planning with staff for resolution and follow-up review</t>
  </si>
  <si>
    <r>
      <rPr>
        <b/>
        <u/>
        <sz val="10"/>
        <color theme="1"/>
        <rFont val="Calibri"/>
        <family val="2"/>
        <scheme val="minor"/>
      </rPr>
      <t>Management Review</t>
    </r>
    <r>
      <rPr>
        <sz val="10"/>
        <color theme="1"/>
        <rFont val="Calibri"/>
        <family val="2"/>
        <scheme val="minor"/>
      </rPr>
      <t xml:space="preserve">
Does the laboratory management annually perform a review of all quality systems at a management review meeting?</t>
    </r>
  </si>
  <si>
    <r>
      <rPr>
        <b/>
        <sz val="8"/>
        <color theme="1"/>
        <rFont val="Calibri"/>
        <family val="2"/>
        <scheme val="minor"/>
      </rPr>
      <t xml:space="preserve">ISO15189:2012 Clause 4.1.1.4; 4.15.2; 4.15.4 
</t>
    </r>
    <r>
      <rPr>
        <sz val="8"/>
        <color theme="1"/>
        <rFont val="Calibri"/>
        <family val="2"/>
        <scheme val="minor"/>
      </rPr>
      <t>Note: The interval between management reviews should be no greater than 12 months; however, shorter intervals should be adopted when a quality management system is being established.</t>
    </r>
  </si>
  <si>
    <t>Does the management review meeting include the following INPUTS?</t>
  </si>
  <si>
    <t xml:space="preserve">a) The periodic review of requests, and suitability of procedures and sample requirements </t>
  </si>
  <si>
    <t xml:space="preserve">b) Assessment of user feedback </t>
  </si>
  <si>
    <t xml:space="preserve">c) Staff suggestions </t>
  </si>
  <si>
    <t xml:space="preserve">d) Internal audits </t>
  </si>
  <si>
    <t xml:space="preserve">e) Risk management </t>
  </si>
  <si>
    <t xml:space="preserve">f) Use of quality indicators </t>
  </si>
  <si>
    <t xml:space="preserve">g) Assessments by external organizations </t>
  </si>
  <si>
    <t xml:space="preserve">h) Results of participation in interlaboratory comparison programmes (PT/EQA) </t>
  </si>
  <si>
    <t xml:space="preserve">i) Monitoring and resolution of complaints </t>
  </si>
  <si>
    <t>j) Performance of suppliers</t>
  </si>
  <si>
    <t xml:space="preserve">k) Identification and control of nonconformities </t>
  </si>
  <si>
    <t xml:space="preserve">l) Results of continual improvement including, current status of corrective actions and preventive actions </t>
  </si>
  <si>
    <t xml:space="preserve">m) Follow-up actions from previous management reviews </t>
  </si>
  <si>
    <t xml:space="preserve">n) Changes in the volume and scope of work, personnel, and premises that could affect the quality management system </t>
  </si>
  <si>
    <t xml:space="preserve">o) Recommendations for improvement, including technical requirements </t>
  </si>
  <si>
    <t xml:space="preserve">p) Review of quality objectives and the quality policy for appropriateness and continuous improvement </t>
  </si>
  <si>
    <t>Does the management review meeting include the following OUTPUTS?</t>
  </si>
  <si>
    <t xml:space="preserve">a) Are management review outputs recorded? </t>
  </si>
  <si>
    <t xml:space="preserve">b) Does the output records of the MR meeting capture decisions made, persons responsible for actions to be taken and timeframes? </t>
  </si>
  <si>
    <t xml:space="preserve">c) Does the report address resources required (human, financial, material)? </t>
  </si>
  <si>
    <t xml:space="preserve">d) Does it refer to improvement for the users? </t>
  </si>
  <si>
    <t xml:space="preserve">e) Does it refer to improvement of the effectiveness of the quality system? </t>
  </si>
  <si>
    <t xml:space="preserve">f) Were the quality objectives and the quality policy reviewed for appropriateness and continuous improvement? </t>
  </si>
  <si>
    <t>2.3</t>
  </si>
  <si>
    <t>Are findings and actions from MR communicated to the relevant staff?</t>
  </si>
  <si>
    <r>
      <rPr>
        <b/>
        <sz val="8"/>
        <color theme="1"/>
        <rFont val="Calibri"/>
        <family val="2"/>
        <scheme val="minor"/>
      </rPr>
      <t xml:space="preserve">ISO15189:2012 Clause 4.1.1.4; 4.15.4 
</t>
    </r>
    <r>
      <rPr>
        <sz val="8"/>
        <color theme="1"/>
        <rFont val="Calibri"/>
        <family val="2"/>
        <scheme val="minor"/>
      </rPr>
      <t>Note: Findings and actions arising from management reviews shall be recorded and reported to laboratory staff.</t>
    </r>
  </si>
  <si>
    <t>2.4</t>
  </si>
  <si>
    <t>Does lab management ensure actions from MR are completed within defined timeframes?</t>
  </si>
  <si>
    <r>
      <rPr>
        <b/>
        <sz val="8"/>
        <color theme="1"/>
        <rFont val="Calibri"/>
        <family val="2"/>
        <scheme val="minor"/>
      </rPr>
      <t xml:space="preserve">ISO15189:2012 Clause 4.1.1.4; 4.15.4 
</t>
    </r>
    <r>
      <rPr>
        <sz val="8"/>
        <color theme="1"/>
        <rFont val="Calibri"/>
        <family val="2"/>
        <scheme val="minor"/>
      </rPr>
      <t>Note: Laboratory management shall ensure that actions arising from management review are completed within a defined timeframe.</t>
    </r>
  </si>
  <si>
    <t>Section 3 - Organization &amp; Personnel</t>
  </si>
  <si>
    <t>3.1</t>
  </si>
  <si>
    <r>
      <rPr>
        <b/>
        <u/>
        <sz val="10"/>
        <color theme="1"/>
        <rFont val="Calibri"/>
        <family val="2"/>
        <scheme val="minor"/>
      </rPr>
      <t>Duty Roster and Daily Routine</t>
    </r>
    <r>
      <rPr>
        <sz val="10"/>
        <color theme="1"/>
        <rFont val="Calibri"/>
        <family val="2"/>
        <scheme val="minor"/>
      </rPr>
      <t xml:space="preserve">
Does the laboratory have a duty roster that covers normal and after hours?</t>
    </r>
  </si>
  <si>
    <r>
      <rPr>
        <b/>
        <sz val="8"/>
        <rFont val="Calibri"/>
        <family val="2"/>
        <scheme val="minor"/>
      </rPr>
      <t xml:space="preserve">ISO15189:2012 Clause 4.1.1.4(c); 4.1.2.1(i) 
</t>
    </r>
    <r>
      <rPr>
        <sz val="8"/>
        <rFont val="Calibri"/>
        <family val="2"/>
        <scheme val="minor"/>
      </rPr>
      <t>Note: A duty roster designates specific laboratory personnel to specific workstations. Daily routines should be prioritized, organized and coordinated to achieve optimal service delivery for patients.</t>
    </r>
  </si>
  <si>
    <t>3.2</t>
  </si>
  <si>
    <r>
      <rPr>
        <b/>
        <u/>
        <sz val="10"/>
        <color theme="1"/>
        <rFont val="Calibri"/>
        <family val="2"/>
        <scheme val="minor"/>
      </rPr>
      <t>Organizational Chart and External/Internal Reporting Systems</t>
    </r>
    <r>
      <rPr>
        <sz val="10"/>
        <color theme="1"/>
        <rFont val="Calibri"/>
        <family val="2"/>
        <scheme val="minor"/>
      </rPr>
      <t xml:space="preserve">
Is an organizational chart available that indicates the relationship between the laboratory and its parent organization?</t>
    </r>
  </si>
  <si>
    <r>
      <rPr>
        <b/>
        <sz val="8"/>
        <color theme="1"/>
        <rFont val="Calibri"/>
        <family val="2"/>
        <scheme val="minor"/>
      </rPr>
      <t xml:space="preserve">ISO15189:2012 Clause 4.1.2.5 
</t>
    </r>
    <r>
      <rPr>
        <sz val="8"/>
        <color theme="1"/>
        <rFont val="Calibri"/>
        <family val="2"/>
        <scheme val="minor"/>
      </rPr>
      <t>Note: An up-to-date organizational chart and/or narrative description should be available detailing the external and internal reporting relationships for laboratory personnel. The organizational chart or narrative should clearly show how the laboratory is linked to the rest of the hospital and laboratory services where applicable.</t>
    </r>
  </si>
  <si>
    <t>3.3</t>
  </si>
  <si>
    <r>
      <rPr>
        <b/>
        <u/>
        <sz val="10"/>
        <color theme="1"/>
        <rFont val="Calibri"/>
        <family val="2"/>
        <scheme val="minor"/>
      </rPr>
      <t>Laboratory Director</t>
    </r>
    <r>
      <rPr>
        <sz val="10"/>
        <color theme="1"/>
        <rFont val="Calibri"/>
        <family val="2"/>
        <scheme val="minor"/>
      </rPr>
      <t xml:space="preserve">
Is the laboratory directed by a person(s) with the competency and delegated responsibility to perform the following:</t>
    </r>
  </si>
  <si>
    <r>
      <rPr>
        <b/>
        <sz val="8"/>
        <color theme="1"/>
        <rFont val="Calibri"/>
        <family val="2"/>
        <scheme val="minor"/>
      </rPr>
      <t xml:space="preserve">ISO15189:2012 Clause 4.1.1.4 
</t>
    </r>
    <r>
      <rPr>
        <sz val="8"/>
        <color theme="1"/>
        <rFont val="Calibri"/>
        <family val="2"/>
        <scheme val="minor"/>
      </rPr>
      <t>Note: a director may be a person(s) with responsibility for, and authority over, a laboratory. The person or persons referred to may be designated collectively as laboratory director. Other settings may not use the term “Lab Director” but in this question, it refers to person/persons that are running the laboratory, however they decide to name them</t>
    </r>
  </si>
  <si>
    <t xml:space="preserve">a) Provide effective leadership, budgeting and planning </t>
  </si>
  <si>
    <t xml:space="preserve">b) Communicate with stakeholders </t>
  </si>
  <si>
    <t xml:space="preserve">c) Ensure adequate competent staff </t>
  </si>
  <si>
    <t xml:space="preserve">d) Ensure the implementation of the QMS </t>
  </si>
  <si>
    <t xml:space="preserve">e) Selection and monitoring of lab supplies </t>
  </si>
  <si>
    <t xml:space="preserve">f) Selection and monitoring of referral labs </t>
  </si>
  <si>
    <t xml:space="preserve">g) Ensure a safe lab environment </t>
  </si>
  <si>
    <t xml:space="preserve">h) Advisory services </t>
  </si>
  <si>
    <t xml:space="preserve">i) Provide professional development programs for laboratory staff </t>
  </si>
  <si>
    <t xml:space="preserve">j) Address complaints, requests or suggestions from staff and/or lab users </t>
  </si>
  <si>
    <t xml:space="preserve">k) Design and implement a contingency plan </t>
  </si>
  <si>
    <t>3.4</t>
  </si>
  <si>
    <r>
      <rPr>
        <b/>
        <u/>
        <sz val="10"/>
        <color theme="1"/>
        <rFont val="Calibri"/>
        <family val="2"/>
        <scheme val="minor"/>
      </rPr>
      <t>Quality Management System Oversight</t>
    </r>
    <r>
      <rPr>
        <sz val="10"/>
        <color theme="1"/>
        <rFont val="Calibri"/>
        <family val="2"/>
        <scheme val="minor"/>
      </rPr>
      <t xml:space="preserve">
Is there a quality officer/manager with delegated responsibility to oversee compliance with the quality management system?</t>
    </r>
  </si>
  <si>
    <r>
      <rPr>
        <b/>
        <sz val="8"/>
        <color theme="1"/>
        <rFont val="Calibri"/>
        <family val="2"/>
        <scheme val="minor"/>
      </rPr>
      <t xml:space="preserve">ISO15189:2012 Clause 4.1.2.7
</t>
    </r>
    <r>
      <rPr>
        <sz val="8"/>
        <color theme="1"/>
        <rFont val="Calibri"/>
        <family val="2"/>
        <scheme val="minor"/>
      </rPr>
      <t>There should be a quality manager (however named) with delegated authority to oversee compliance with the requirements of the quality management system. The quality manager must report directly to the level of laboratory management at which decisions are made on laboratory policy and resources.</t>
    </r>
  </si>
  <si>
    <t>a) Is there an appointment letter, job description or terms of reference available?</t>
  </si>
  <si>
    <t>b) Does the quality manager ensure that processes needed for the quality management system are established, implemented, and maintained?</t>
  </si>
  <si>
    <t>c) Does the QM report to management which decisions relating to quality are made?</t>
  </si>
  <si>
    <t>d) Does the QM promote awareness of users’ needs and requirements throughout the organization?</t>
  </si>
  <si>
    <t>e) Does the QM participate in management reviews?</t>
  </si>
  <si>
    <t>3.5</t>
  </si>
  <si>
    <r>
      <rPr>
        <b/>
        <u/>
        <sz val="10"/>
        <color theme="1"/>
        <rFont val="Calibri"/>
        <family val="2"/>
        <scheme val="minor"/>
      </rPr>
      <t>Personnel Filing System</t>
    </r>
    <r>
      <rPr>
        <sz val="10"/>
        <color theme="1"/>
        <rFont val="Calibri"/>
        <family val="2"/>
        <scheme val="minor"/>
      </rPr>
      <t xml:space="preserve">
Are records of personnel maintained and do they include the following?</t>
    </r>
  </si>
  <si>
    <r>
      <rPr>
        <b/>
        <sz val="8"/>
        <color theme="1"/>
        <rFont val="Calibri"/>
        <family val="2"/>
        <scheme val="minor"/>
      </rPr>
      <t xml:space="preserve">ISO15189:2012 Clause 5.1.9 
</t>
    </r>
    <r>
      <rPr>
        <sz val="8"/>
        <color theme="1"/>
        <rFont val="Calibri"/>
        <family val="2"/>
        <scheme val="minor"/>
      </rPr>
      <t>Note: Personnel files must be maintained for all current staff. Wherever (offsite or onsite) and however the records are kept, the records must be easily accessible when required. In some laboratories, not all records may be kept in a single file in one place e.g. training and competency records should be kept in the laboratory, medically related information with the administration.</t>
    </r>
  </si>
  <si>
    <t>If files are present, do they document or contain the following:</t>
  </si>
  <si>
    <t>a) Educational and professional qualifications</t>
  </si>
  <si>
    <t>b) Copy of certification or license to practice, when applicable</t>
  </si>
  <si>
    <t>c) Previous work experience e.g. CV</t>
  </si>
  <si>
    <t>d) Job description</t>
  </si>
  <si>
    <t>e) Record of introduction of new staff to the laboratory environment</t>
  </si>
  <si>
    <t>f) Training in current job tasks including vendor training received on-site</t>
  </si>
  <si>
    <t>g) Records of competency assessments</t>
  </si>
  <si>
    <t>h) Records of continuing education</t>
  </si>
  <si>
    <t>i) Reviews of staff performance</t>
  </si>
  <si>
    <t>j) Reports of accidents and exposure to occupational hazards</t>
  </si>
  <si>
    <r>
      <t>k) Immunization status, as applicable</t>
    </r>
    <r>
      <rPr>
        <sz val="10"/>
        <color rgb="FFFF0000"/>
        <rFont val="Calibri"/>
        <family val="2"/>
        <scheme val="minor"/>
      </rPr>
      <t>,</t>
    </r>
    <r>
      <rPr>
        <sz val="10"/>
        <color theme="1"/>
        <rFont val="Calibri"/>
        <family val="2"/>
        <scheme val="minor"/>
      </rPr>
      <t xml:space="preserve"> relevant to assigned duties</t>
    </r>
  </si>
  <si>
    <t>l) Letter of employment or appointment</t>
  </si>
  <si>
    <t>m) Employee medical surveillance records</t>
  </si>
  <si>
    <t>3.7</t>
  </si>
  <si>
    <r>
      <rPr>
        <b/>
        <u/>
        <sz val="10"/>
        <color theme="1"/>
        <rFont val="Calibri"/>
        <family val="2"/>
        <scheme val="minor"/>
      </rPr>
      <t>Laboratory Staff Training</t>
    </r>
    <r>
      <rPr>
        <sz val="10"/>
        <color theme="1"/>
        <rFont val="Calibri"/>
        <family val="2"/>
        <scheme val="minor"/>
      </rPr>
      <t xml:space="preserve">
Is there a system for training that covers the following?</t>
    </r>
  </si>
  <si>
    <r>
      <rPr>
        <b/>
        <sz val="8"/>
        <color theme="1"/>
        <rFont val="Calibri"/>
        <family val="2"/>
        <scheme val="minor"/>
      </rPr>
      <t xml:space="preserve">ISO15189:2012 Clause 4.1.1.4(c); 5.1.5 
</t>
    </r>
    <r>
      <rPr>
        <sz val="8"/>
        <color theme="1"/>
        <rFont val="Calibri"/>
        <family val="2"/>
        <scheme val="minor"/>
      </rPr>
      <t>Note: The effectiveness of the training program shall be reviewed regularly. Personnel that are undergoing training shall be supervised at all times.</t>
    </r>
  </si>
  <si>
    <t>a) The quality management system</t>
  </si>
  <si>
    <t>b) Assigned work processes, procedures and tasks</t>
  </si>
  <si>
    <t>c) The applicable laboratory information system</t>
  </si>
  <si>
    <t>d) Health and safety, including the prevention or containment of the effects of adverse incidents</t>
  </si>
  <si>
    <t>e) Laboratory Ethics</t>
  </si>
  <si>
    <t>f) Confidentiality of patient information</t>
  </si>
  <si>
    <t>g) Is there supervision for persons undergoing training</t>
  </si>
  <si>
    <t>h) Continuous medical education</t>
  </si>
  <si>
    <t>i) Review of effectiveness of the training program</t>
  </si>
  <si>
    <t>3.8</t>
  </si>
  <si>
    <r>
      <rPr>
        <b/>
        <u/>
        <sz val="10"/>
        <color theme="1"/>
        <rFont val="Calibri"/>
        <family val="2"/>
        <scheme val="minor"/>
      </rPr>
      <t>Staff Competency Assessment and Retraining</t>
    </r>
    <r>
      <rPr>
        <sz val="10"/>
        <color theme="1"/>
        <rFont val="Calibri"/>
        <family val="2"/>
        <scheme val="minor"/>
      </rPr>
      <t xml:space="preserve">
Is there a system for competency assessment that covers the following?</t>
    </r>
  </si>
  <si>
    <r>
      <rPr>
        <b/>
        <sz val="8"/>
        <color theme="1"/>
        <rFont val="Calibri"/>
        <family val="2"/>
        <scheme val="minor"/>
      </rPr>
      <t xml:space="preserve">ISO15189:2012 Clause 4.1.2.1(h); 5.1.6 
</t>
    </r>
    <r>
      <rPr>
        <sz val="8"/>
        <color theme="1"/>
        <rFont val="Calibri"/>
        <family val="2"/>
        <scheme val="minor"/>
      </rPr>
      <t>Note: Newly hired lab staff must be assessed for competency before performing independent duties. All lab staff must undergo ongoing competency at a frequency defined by the laboratory. Staff assigned to a new section should be assessed before fully assuming independent duties. When deficiencies are noted, retraining and reassessment must be planned and documented. If the employee’s competency remains below standard, further action might include supervisory review of work, re-assignment of duties, or other appropriate actions. Records of competency assessments and resulting actions should be retained in personnel files and/or quality records. Records should show which skills were assessed, how those skills were measured, and who performed the assessment.</t>
    </r>
  </si>
  <si>
    <t>a) Are competency assessments performed according defined criteria</t>
  </si>
  <si>
    <t>b) New hires</t>
  </si>
  <si>
    <t>c) Existing staff</t>
  </si>
  <si>
    <t>d) Retraining and re-assessment where needed</t>
  </si>
  <si>
    <r>
      <rPr>
        <b/>
        <u/>
        <sz val="10"/>
        <color theme="1"/>
        <rFont val="Calibri"/>
        <family val="2"/>
        <scheme val="minor"/>
      </rPr>
      <t xml:space="preserve">Staff meetings
</t>
    </r>
    <r>
      <rPr>
        <sz val="10"/>
        <color theme="1"/>
        <rFont val="Calibri"/>
        <family val="2"/>
        <scheme val="minor"/>
      </rPr>
      <t>Are staff meetings held regularly?</t>
    </r>
  </si>
  <si>
    <r>
      <rPr>
        <b/>
        <sz val="8"/>
        <color rgb="FF000000"/>
        <rFont val="Calibri"/>
        <family val="2"/>
        <scheme val="minor"/>
      </rPr>
      <t xml:space="preserve">ISO15189:2012 Clause 4.1.2.1(a); (e); 4.1.2.2; 4.1.2.6; 4.4; 4.14.3
</t>
    </r>
    <r>
      <rPr>
        <sz val="8"/>
        <color rgb="FF000000"/>
        <rFont val="Calibri"/>
        <family val="2"/>
        <scheme val="minor"/>
      </rPr>
      <t>Note: The laboratory should hold regular staff meetings to ensure communication within the laboratory. Meetings should have recorded notes to facilitate review of progress over time.</t>
    </r>
  </si>
  <si>
    <t>Do meetings include the following items?</t>
  </si>
  <si>
    <t>a) Follow-up of action items from previous staff meetings</t>
  </si>
  <si>
    <t>b) Systemic and/or recurrent problems and issues addressed, including actions to prevent recurrence</t>
  </si>
  <si>
    <t>c) Complaints</t>
  </si>
  <si>
    <t>d) Communication on reviewed/revised/redundant SOPs</t>
  </si>
  <si>
    <t>e) Review of results from prior corrective actions</t>
  </si>
  <si>
    <t>f) Discussion and evaluation of improvement topics/projects</t>
  </si>
  <si>
    <t>g) Feedback given by staff that have attended hospital meetings, external meetings, training, conferences, workshops, etc.</t>
  </si>
  <si>
    <t>h) Relay of reports and updates from lab attendance at meetings with clinicians (the use of lab services and/or attendance at clinical rounds)</t>
  </si>
  <si>
    <t>i) Recording and monitoring of meeting notes for progress on issues.</t>
  </si>
  <si>
    <t>Section 4 - Client Management and Customer Service</t>
  </si>
  <si>
    <r>
      <rPr>
        <b/>
        <sz val="8"/>
        <color theme="1"/>
        <rFont val="Calibri"/>
        <family val="2"/>
        <scheme val="minor"/>
      </rPr>
      <t xml:space="preserve">ISO15189:2012 Clause 4.1.1.4(g); 4.7 </t>
    </r>
    <r>
      <rPr>
        <sz val="8"/>
        <color theme="1"/>
        <rFont val="Calibri"/>
        <family val="2"/>
        <scheme val="minor"/>
      </rPr>
      <t xml:space="preserve">
Note: Authorized staff should provide advice on sample type, examination choice, frequency and results interpretation.</t>
    </r>
  </si>
  <si>
    <t>4.2</t>
  </si>
  <si>
    <r>
      <rPr>
        <b/>
        <u/>
        <sz val="10"/>
        <color theme="1"/>
        <rFont val="Calibri"/>
        <family val="2"/>
        <scheme val="minor"/>
      </rPr>
      <t>Resolution of Complaints</t>
    </r>
    <r>
      <rPr>
        <sz val="10"/>
        <color theme="1"/>
        <rFont val="Calibri"/>
        <family val="2"/>
        <scheme val="minor"/>
      </rPr>
      <t xml:space="preserve">
Does the laboratory investigate (review) and resolves of customer complaints?</t>
    </r>
  </si>
  <si>
    <r>
      <rPr>
        <b/>
        <sz val="8"/>
        <color theme="1"/>
        <rFont val="Calibri"/>
        <family val="2"/>
        <scheme val="minor"/>
      </rPr>
      <t xml:space="preserve">ISO15189:2012 Clause 4.1.1.4(m); 4.8; 4.15.2(i) </t>
    </r>
    <r>
      <rPr>
        <sz val="8"/>
        <color theme="1"/>
        <rFont val="Calibri"/>
        <family val="2"/>
        <scheme val="minor"/>
      </rPr>
      <t xml:space="preserve">
Note: The laboratory must have a documented procedure for the management of complaints or other feedback received from clinicians, patients, laboratory staff or other parties. Feedback must be given to the complainant.</t>
    </r>
  </si>
  <si>
    <t>4.3</t>
  </si>
  <si>
    <r>
      <rPr>
        <b/>
        <u/>
        <sz val="10"/>
        <color theme="1"/>
        <rFont val="Calibri"/>
        <family val="2"/>
        <scheme val="minor"/>
      </rPr>
      <t>Laboratory Handbook for Clients - information for users</t>
    </r>
    <r>
      <rPr>
        <sz val="10"/>
        <color theme="1"/>
        <rFont val="Calibri"/>
        <family val="2"/>
        <scheme val="minor"/>
      </rPr>
      <t xml:space="preserve">
</t>
    </r>
  </si>
  <si>
    <r>
      <rPr>
        <b/>
        <sz val="8"/>
        <color theme="1"/>
        <rFont val="Calibri"/>
        <family val="2"/>
        <scheme val="minor"/>
      </rPr>
      <t xml:space="preserve">ISO15189:2012 Clause 4.1.1.4(g); 4.5; 5.4.2 </t>
    </r>
    <r>
      <rPr>
        <sz val="8"/>
        <color theme="1"/>
        <rFont val="Calibri"/>
        <family val="2"/>
        <scheme val="minor"/>
      </rPr>
      <t xml:space="preserve">
Note: The laboratory should provide its clients with a handbook that outlines the laboratory’s hours of operation, available tests, specimen collection instructions, packaging and shipping directions, and expected turnaround times.</t>
    </r>
  </si>
  <si>
    <t>Is there a laboratory handbook for laboratory users that includes information on: 
- location of the laboratory, 
- services offered, 
- laboratory operating times,
- instructions on completion of request forms,
- instruction for preparation of the patient; 
- sample collection including patient collected samples, 
- transport, 
- agreed turnaround times, 
- acceptance and rejection criteria, 
- availability of advice on examination and interpretation of results; 
- lab policy on protection of personal information,
- laboratory complaints procedure.</t>
  </si>
  <si>
    <t>4.4</t>
  </si>
  <si>
    <r>
      <rPr>
        <b/>
        <u/>
        <sz val="10"/>
        <color theme="1"/>
        <rFont val="Calibri"/>
        <family val="2"/>
        <scheme val="minor"/>
      </rPr>
      <t>Communication Policy on Delays in Service</t>
    </r>
    <r>
      <rPr>
        <sz val="10"/>
        <color theme="1"/>
        <rFont val="Calibri"/>
        <family val="2"/>
        <scheme val="minor"/>
      </rPr>
      <t xml:space="preserve">
Is timely, documented notification provided to customers when the laboratory experiences delays or interruptions in testing (due to equipment failure, stock-outs, staff levels, etc.) or finds it necessary to change examination procedures, and when testing resumes?</t>
    </r>
  </si>
  <si>
    <r>
      <rPr>
        <b/>
        <sz val="8"/>
        <color theme="1"/>
        <rFont val="Calibri"/>
        <family val="2"/>
        <scheme val="minor"/>
      </rPr>
      <t>ISO15189:2012 Clause 4.1.2.6; 4.4; 5.8.1</t>
    </r>
    <r>
      <rPr>
        <sz val="8"/>
        <color theme="1"/>
        <rFont val="Calibri"/>
        <family val="2"/>
        <scheme val="minor"/>
      </rPr>
      <t xml:space="preserve">
There should be a policy for notifying the requester when an examination is delayed. Such notification shall be documented for both service interruption and resumption as well as related feedback from clinicians. Clinical personnel do not need to be notified of all delays of examination but should be notified in those situations where the delay could compromise patient care. </t>
    </r>
  </si>
  <si>
    <t>4.5</t>
  </si>
  <si>
    <r>
      <rPr>
        <b/>
        <u/>
        <sz val="10"/>
        <color theme="1"/>
        <rFont val="Calibri"/>
        <family val="2"/>
        <scheme val="minor"/>
      </rPr>
      <t>Evaluation Tool and Follow Up</t>
    </r>
    <r>
      <rPr>
        <sz val="10"/>
        <color theme="1"/>
        <rFont val="Calibri"/>
        <family val="2"/>
        <scheme val="minor"/>
      </rPr>
      <t xml:space="preserve">
Is there a tool for regularly evaluating client satisfaction, staff suggestions and is the feedback received effectively utilized to improve services?</t>
    </r>
  </si>
  <si>
    <r>
      <rPr>
        <b/>
        <sz val="8"/>
        <color theme="1"/>
        <rFont val="Calibri"/>
        <family val="2"/>
        <scheme val="minor"/>
      </rPr>
      <t>ISO15189:2012 Clause 4.1.1.4(m); 4.8; 4.14.3; 4.14.4</t>
    </r>
    <r>
      <rPr>
        <sz val="8"/>
        <color theme="1"/>
        <rFont val="Calibri"/>
        <family val="2"/>
        <scheme val="minor"/>
      </rPr>
      <t xml:space="preserve">
The laboratory should measure the satisfaction of clients, clinicians and patients regarding its services, either on an ongoing basis or through episodic solicitations. </t>
    </r>
  </si>
  <si>
    <t>n/a</t>
  </si>
  <si>
    <t>Section 5 - Equipment</t>
  </si>
  <si>
    <r>
      <rPr>
        <b/>
        <sz val="8"/>
        <color theme="1"/>
        <rFont val="Calibri"/>
        <family val="2"/>
        <scheme val="minor"/>
      </rPr>
      <t xml:space="preserve">ISO15189:2012 Clause 5.3.1.2
</t>
    </r>
    <r>
      <rPr>
        <sz val="8"/>
        <color theme="1"/>
        <rFont val="Calibri"/>
        <family val="2"/>
        <scheme val="minor"/>
      </rPr>
      <t>Equipment should be properly placed as specified in user manual away from the following but not limited to water, direct sunlight, vibrations, in traffic and with more than 75% of the base of the equipment sitting on the bench top to avoid tip-over.</t>
    </r>
  </si>
  <si>
    <t>5.2</t>
  </si>
  <si>
    <t>Are equipment operated by trained, competent and authorized personnel?</t>
  </si>
  <si>
    <r>
      <rPr>
        <b/>
        <sz val="8"/>
        <color theme="1"/>
        <rFont val="Calibri"/>
        <family val="2"/>
        <scheme val="minor"/>
      </rPr>
      <t xml:space="preserve">ISO15189:2012 Clause 5.3.1.3
</t>
    </r>
    <r>
      <rPr>
        <sz val="8"/>
        <color theme="1"/>
        <rFont val="Calibri"/>
        <family val="2"/>
        <scheme val="minor"/>
      </rPr>
      <t>Note: The staff must be trained, and deemed competent to operate equipment.</t>
    </r>
  </si>
  <si>
    <r>
      <rPr>
        <b/>
        <u/>
        <sz val="10"/>
        <color theme="1"/>
        <rFont val="Calibri"/>
        <family val="2"/>
        <scheme val="minor"/>
      </rPr>
      <t>Equipment and Method Validation/Verification and Documentation</t>
    </r>
    <r>
      <rPr>
        <sz val="10"/>
        <color theme="1"/>
        <rFont val="Calibri"/>
        <family val="2"/>
        <scheme val="minor"/>
      </rPr>
      <t xml:space="preserve">
Are newly introduced equipment and methods validated and verified on-site and are validation and verification reports available?</t>
    </r>
  </si>
  <si>
    <r>
      <rPr>
        <b/>
        <sz val="8"/>
        <color theme="1"/>
        <rFont val="Calibri"/>
        <family val="2"/>
        <scheme val="minor"/>
      </rPr>
      <t xml:space="preserve">ISO15189:2012 Clause 5.3.1.2; 5.5.1
</t>
    </r>
    <r>
      <rPr>
        <sz val="8"/>
        <color theme="1"/>
        <rFont val="Calibri"/>
        <family val="2"/>
        <scheme val="minor"/>
      </rPr>
      <t>Newly introduced methods or equipment must be verified onsite to ensure that their introduction yields performance equal to or better than the previous method or equipment. Manufacturers’ validation may be used. Back up equipment must also be included in verification procedures.</t>
    </r>
  </si>
  <si>
    <t>a) Are specific verification/validation protocols in place for each equipment and examination procedure?</t>
  </si>
  <si>
    <t>b) Is validation performed for all methods laboratory designed or developed methods by the laboratory, standard methods used outside their intended scope, and validated methods that are subsequently modified?</t>
  </si>
  <si>
    <t>c) Has validation information been obtained from the manufacturer/method developer as part of the verification?</t>
  </si>
  <si>
    <t>d) Have performance characteristics been appropriately selected and evaluated as per intended use?</t>
  </si>
  <si>
    <t>e) Were the verification/validation studies appropriate and adequate?</t>
  </si>
  <si>
    <t>f) Was the analysis of data appropriate for the selected performance characteristics?</t>
  </si>
  <si>
    <t>g) Have the verification/validation results/reports been reviewed and approved by an authorised person?</t>
  </si>
  <si>
    <t>5.4</t>
  </si>
  <si>
    <r>
      <rPr>
        <b/>
        <u/>
        <sz val="10"/>
        <color theme="1"/>
        <rFont val="Calibri"/>
        <family val="2"/>
        <scheme val="minor"/>
      </rPr>
      <t>Mesurement uncertainty of measured quantity tests</t>
    </r>
    <r>
      <rPr>
        <sz val="10"/>
        <color theme="1"/>
        <rFont val="Calibri"/>
        <family val="2"/>
        <scheme val="minor"/>
      </rPr>
      <t xml:space="preserve">
Does the laboratory have documented estimates of measurement of uncertainty (UM)?</t>
    </r>
  </si>
  <si>
    <r>
      <rPr>
        <b/>
        <sz val="8"/>
        <color theme="1"/>
        <rFont val="Calibri"/>
        <family val="2"/>
        <scheme val="minor"/>
      </rPr>
      <t xml:space="preserve">ISO15189:2012 Clause 5.5.1.4 
</t>
    </r>
    <r>
      <rPr>
        <sz val="8"/>
        <color theme="1"/>
        <rFont val="Calibri"/>
        <family val="2"/>
        <scheme val="minor"/>
      </rPr>
      <t>Note: Measurement of uncertainty should be calculated at different clinical decision levels. Cumulative IQC (minimum 6 months data) may be used to calculate measurement of uncertainty.</t>
    </r>
  </si>
  <si>
    <t>a) Has the laboratory calculated the measurement uncertainty for each quantitative measurement procedure?</t>
  </si>
  <si>
    <t>b) Has the laboratory defined the performance requirements (factors that affect the UM) for the measurement uncertainty of each measurement procedure and regularly review estimates of measurement uncertainty?</t>
  </si>
  <si>
    <t>c) Does the lab make its calculated measurement of uncertainty available to its users upon request?</t>
  </si>
  <si>
    <t>5.5</t>
  </si>
  <si>
    <r>
      <rPr>
        <b/>
        <u/>
        <sz val="10"/>
        <color theme="1"/>
        <rFont val="Calibri"/>
        <family val="2"/>
        <scheme val="minor"/>
      </rPr>
      <t>Equipment Maintenance Records</t>
    </r>
    <r>
      <rPr>
        <sz val="10"/>
        <color theme="1"/>
        <rFont val="Calibri"/>
        <family val="2"/>
        <scheme val="minor"/>
      </rPr>
      <t xml:space="preserve">
Is current equipment inventory data available on all equipment in the laboratory?</t>
    </r>
  </si>
  <si>
    <r>
      <rPr>
        <b/>
        <sz val="8"/>
        <color theme="1"/>
        <rFont val="Calibri"/>
        <family val="2"/>
        <scheme val="minor"/>
      </rPr>
      <t xml:space="preserve">ISO15189:2012 Clause 4.13; 5.3.1.7
</t>
    </r>
    <r>
      <rPr>
        <sz val="8"/>
        <color theme="1"/>
        <rFont val="Calibri"/>
        <family val="2"/>
        <scheme val="minor"/>
      </rPr>
      <t>Records shall be maintained for each item of equipment used in the performance of examinations. Such equipment list must include major analysers as well as ancillary equipment like centrifuges, water baths, rotators, fridges, pipettes, timers, printers, computers.</t>
    </r>
  </si>
  <si>
    <t>a) Name of equipment</t>
  </si>
  <si>
    <t>b) Manufacturer’s or authorized supplier contact details</t>
  </si>
  <si>
    <t>c) Condition received (new, used, reconditioned)</t>
  </si>
  <si>
    <t>d) Serial number</t>
  </si>
  <si>
    <t>e) Date of receiving</t>
  </si>
  <si>
    <t>f) Where equipment is obsolete, date when put “out of service”</t>
  </si>
  <si>
    <t>g) Date of entry into service after validation / verification)</t>
  </si>
  <si>
    <t>h) Location</t>
  </si>
  <si>
    <t>5.6</t>
  </si>
  <si>
    <r>
      <rPr>
        <b/>
        <u/>
        <sz val="10"/>
        <color theme="1"/>
        <rFont val="Calibri"/>
        <family val="2"/>
        <scheme val="minor"/>
      </rPr>
      <t>Equipment Maintenance Records</t>
    </r>
    <r>
      <rPr>
        <sz val="10"/>
        <color theme="1"/>
        <rFont val="Calibri"/>
        <family val="2"/>
        <scheme val="minor"/>
      </rPr>
      <t xml:space="preserve">
Is relevant equipment service information readily available in the laboratory?</t>
    </r>
  </si>
  <si>
    <r>
      <rPr>
        <b/>
        <sz val="8"/>
        <color theme="1"/>
        <rFont val="Calibri"/>
        <family val="2"/>
        <scheme val="minor"/>
      </rPr>
      <t xml:space="preserve">ISO15189:2012 Clause 4.13; 5.3.1.5; 5.3.1.7
</t>
    </r>
    <r>
      <rPr>
        <sz val="8"/>
        <color theme="1"/>
        <rFont val="Calibri"/>
        <family val="2"/>
        <scheme val="minor"/>
      </rPr>
      <t xml:space="preserve">Maintenance records must be maintained for each item of equipment used in the performance of examinations. These records shall be maintained and shall be readily available for the lifespan of the equipment or for any time period required by national, regional and local authorities. </t>
    </r>
  </si>
  <si>
    <t>a) Service contract information or service schedule that has been adhered to</t>
  </si>
  <si>
    <t>b) Contact details for service provider</t>
  </si>
  <si>
    <t>c) Decontamination records before service , repair or decommissioning</t>
  </si>
  <si>
    <t>d) Engineer or service provider preventive maintenance records</t>
  </si>
  <si>
    <t>e) Last date of service</t>
  </si>
  <si>
    <t>f) Next date of service</t>
  </si>
  <si>
    <t>5.7</t>
  </si>
  <si>
    <r>
      <rPr>
        <b/>
        <u/>
        <sz val="10"/>
        <color theme="1"/>
        <rFont val="Calibri"/>
        <family val="2"/>
        <scheme val="minor"/>
      </rPr>
      <t>Defective Equipment Waiting for Repair</t>
    </r>
    <r>
      <rPr>
        <sz val="10"/>
        <color theme="1"/>
        <rFont val="Calibri"/>
        <family val="2"/>
        <scheme val="minor"/>
      </rPr>
      <t xml:space="preserve">
Is defective equipment waiting for repair not used and clearly labelled?</t>
    </r>
  </si>
  <si>
    <r>
      <rPr>
        <b/>
        <sz val="8"/>
        <color theme="1"/>
        <rFont val="Calibri"/>
        <family val="2"/>
        <scheme val="minor"/>
      </rPr>
      <t xml:space="preserve">ISO15189:2012 Clause 4.13; 5.3.1.5 
</t>
    </r>
    <r>
      <rPr>
        <sz val="8"/>
        <color theme="1"/>
        <rFont val="Calibri"/>
        <family val="2"/>
        <scheme val="minor"/>
      </rPr>
      <t>Note: label should include the date of malfunction and “not in use” and a signature of approval.</t>
    </r>
  </si>
  <si>
    <t>5.8</t>
  </si>
  <si>
    <r>
      <rPr>
        <b/>
        <u/>
        <sz val="10"/>
        <color theme="1"/>
        <rFont val="Calibri"/>
        <family val="2"/>
        <scheme val="minor"/>
      </rPr>
      <t>Obsolete Equipment Procedures</t>
    </r>
    <r>
      <rPr>
        <sz val="10"/>
        <color theme="1"/>
        <rFont val="Calibri"/>
        <family val="2"/>
        <scheme val="minor"/>
      </rPr>
      <t xml:space="preserve">
Is non-functioning equipment appropriately labelled and removed from the laboratory or path of workflow following the equipment management policies and procedures?</t>
    </r>
  </si>
  <si>
    <r>
      <rPr>
        <b/>
        <sz val="8"/>
        <color theme="1"/>
        <rFont val="Calibri"/>
        <family val="2"/>
        <scheme val="minor"/>
      </rPr>
      <t xml:space="preserve">ISO15189:2012 Clause 4.13; 5.3.1.5 
</t>
    </r>
    <r>
      <rPr>
        <sz val="8"/>
        <color theme="1"/>
        <rFont val="Calibri"/>
        <family val="2"/>
        <scheme val="minor"/>
      </rPr>
      <t>Note: Label should include the date made obsolete and “obsolete” and a signature of approval.</t>
    </r>
  </si>
  <si>
    <t>Equipment calibration and Metrological traceability Protocol</t>
  </si>
  <si>
    <r>
      <rPr>
        <b/>
        <sz val="8"/>
        <color theme="1"/>
        <rFont val="Calibri"/>
        <family val="2"/>
        <scheme val="minor"/>
      </rPr>
      <t xml:space="preserve">ISO15189:2012 Clause 5.3.1.4 
</t>
    </r>
    <r>
      <rPr>
        <sz val="8"/>
        <color theme="1"/>
        <rFont val="Calibri"/>
        <family val="2"/>
        <scheme val="minor"/>
      </rPr>
      <t>Note: Documentation of calibration traceability to a higher order reference material or reference procedure may be provided by an examination system manufacturer. Such documentation is acceptable as long as the manufacturer's examination system and calibration procedures are used without modification.</t>
    </r>
  </si>
  <si>
    <t>a) Is routine calibration of laboratory equipment (including pipettes, centrifuges, balances and thermometers) scheduled, as indicated on the equipment, and verified?</t>
  </si>
  <si>
    <t>b) Is the calibration traceable (e.g. use of reference materials and equipment like certified thermometers, tachometer?</t>
  </si>
  <si>
    <t>c) Is there evidence of review of calibration certificates/results by the laboratory before acceptance back into use?</t>
  </si>
  <si>
    <t>d) Is certified reference materials, examination and calibration by another procedure, use of mutual consent standards or methods used for in house calibrations?</t>
  </si>
  <si>
    <t>5.10</t>
  </si>
  <si>
    <r>
      <rPr>
        <b/>
        <u/>
        <sz val="10"/>
        <color theme="1"/>
        <rFont val="Calibri"/>
        <family val="2"/>
        <scheme val="minor"/>
      </rPr>
      <t>Equipment Preventive Maintenance</t>
    </r>
    <r>
      <rPr>
        <sz val="10"/>
        <color theme="1"/>
        <rFont val="Calibri"/>
        <family val="2"/>
        <scheme val="minor"/>
      </rPr>
      <t xml:space="preserve">
Is routine user preventive maintenance performed on all equipment and recorded according to manufacturer’s minimum requirements?</t>
    </r>
  </si>
  <si>
    <r>
      <rPr>
        <b/>
        <sz val="8"/>
        <color theme="1"/>
        <rFont val="Calibri"/>
        <family val="2"/>
        <scheme val="minor"/>
      </rPr>
      <t xml:space="preserve">ISO15189:2012 Clause 4.13; 5.3.1.5 
</t>
    </r>
    <r>
      <rPr>
        <sz val="8"/>
        <color theme="1"/>
        <rFont val="Calibri"/>
        <family val="2"/>
        <scheme val="minor"/>
      </rPr>
      <t>Note: Preventative maintenance by operators must be done on all equipment used in examinations including centrifuges, autoclaves, microscopes, and safety cabinets.</t>
    </r>
  </si>
  <si>
    <r>
      <rPr>
        <b/>
        <sz val="8"/>
        <color theme="1"/>
        <rFont val="Calibri"/>
        <family val="2"/>
        <scheme val="minor"/>
      </rPr>
      <t xml:space="preserve">ISO15189:2012 Clause 4.13; 5.3.1.5 
</t>
    </r>
    <r>
      <rPr>
        <sz val="8"/>
        <color theme="1"/>
        <rFont val="Calibri"/>
        <family val="2"/>
        <scheme val="minor"/>
      </rPr>
      <t>Note: All equipment must be serviced at specified intervals by a qualified service engineer either through service contracts or otherwise. Service schedule must at minimum meet manufacturer’s requirements.</t>
    </r>
  </si>
  <si>
    <t>5.12</t>
  </si>
  <si>
    <r>
      <rPr>
        <b/>
        <u/>
        <sz val="10"/>
        <color theme="1"/>
        <rFont val="Calibri"/>
        <family val="2"/>
        <scheme val="minor"/>
      </rPr>
      <t>Equipment Malfunction - Response and Documentation</t>
    </r>
    <r>
      <rPr>
        <sz val="10"/>
        <color theme="1"/>
        <rFont val="Calibri"/>
        <family val="2"/>
        <scheme val="minor"/>
      </rPr>
      <t xml:space="preserve">
Is equipment malfunction resolved by corrective action(s) and the associated root cause analysis?</t>
    </r>
  </si>
  <si>
    <r>
      <rPr>
        <b/>
        <sz val="8"/>
        <color theme="1"/>
        <rFont val="Calibri"/>
        <family val="2"/>
        <scheme val="minor"/>
      </rPr>
      <t xml:space="preserve">ISO15189:2012 Clause 4.9; 4.10, 4.13; 5.3.1.5 
</t>
    </r>
    <r>
      <rPr>
        <sz val="8"/>
        <color theme="1"/>
        <rFont val="Calibri"/>
        <family val="2"/>
        <scheme val="minor"/>
      </rPr>
      <t>Note: All equipment malfunctions must be investigated and documented as per the non-conforming procedure. In the event that the user cannot resolve the problem, a repair order must be initiated.</t>
    </r>
  </si>
  <si>
    <t>5.13</t>
  </si>
  <si>
    <r>
      <rPr>
        <b/>
        <u/>
        <sz val="10"/>
        <color theme="1"/>
        <rFont val="Calibri"/>
        <family val="2"/>
        <scheme val="minor"/>
      </rPr>
      <t xml:space="preserve">Equipment Repair Monitoring and Documentation
</t>
    </r>
    <r>
      <rPr>
        <sz val="10"/>
        <color theme="1"/>
        <rFont val="Calibri"/>
        <family val="2"/>
        <scheme val="minor"/>
      </rPr>
      <t>- Are repair orders monitored to determine if the service is completed? 
- Does the laboratory verify and document that it is in proper working order before being put back into service?</t>
    </r>
  </si>
  <si>
    <r>
      <rPr>
        <b/>
        <sz val="8"/>
        <color theme="1"/>
        <rFont val="Calibri"/>
        <family val="2"/>
        <scheme val="minor"/>
      </rPr>
      <t xml:space="preserve">ISO15189:2012 Clause 4.13; 5.3.1.5; 5.6 
</t>
    </r>
    <r>
      <rPr>
        <sz val="8"/>
        <color theme="1"/>
        <rFont val="Calibri"/>
        <family val="2"/>
        <scheme val="minor"/>
      </rPr>
      <t>Note: After a repair all levels of QC must or other performance checks must be processed to verify that the equipment is in proper working condition. Copies of the QC or performance checks results should be attached to the repair records as evidence.</t>
    </r>
  </si>
  <si>
    <t>5.14</t>
  </si>
  <si>
    <r>
      <rPr>
        <b/>
        <u/>
        <sz val="10"/>
        <rFont val="Calibri"/>
        <family val="2"/>
        <scheme val="minor"/>
      </rPr>
      <t>Equipment Failure - Contingency Plan</t>
    </r>
    <r>
      <rPr>
        <sz val="10"/>
        <rFont val="Calibri"/>
        <family val="2"/>
        <scheme val="minor"/>
      </rPr>
      <t xml:space="preserve">
Is there a functional back-up system that prevents interruption of lab services?</t>
    </r>
  </si>
  <si>
    <r>
      <rPr>
        <b/>
        <sz val="8"/>
        <color theme="1"/>
        <rFont val="Calibri"/>
        <family val="2"/>
        <scheme val="minor"/>
      </rPr>
      <t xml:space="preserve">ISO15189:2012 Clause 4.1.1.4 (n); 5.3.1 
</t>
    </r>
    <r>
      <rPr>
        <sz val="8"/>
        <color theme="1"/>
        <rFont val="Calibri"/>
        <family val="2"/>
        <scheme val="minor"/>
      </rPr>
      <t>Note: Interruption to services is considered when a laboratory cannot release results to their users. Testing services should not be subject to interruption due to equipment malfunctions. Contingency plans must be in place, in the event of equipment failure, for the completion of testing. In the event of a testing disruption, planning may include the use of a back-up instrument, the use of a different testing method, the referral of samples to another laboratory.</t>
    </r>
  </si>
  <si>
    <t>5.15</t>
  </si>
  <si>
    <r>
      <rPr>
        <b/>
        <u/>
        <sz val="10"/>
        <color theme="1"/>
        <rFont val="Calibri"/>
        <family val="2"/>
        <scheme val="minor"/>
      </rPr>
      <t>Manufacturer's Operator Manual</t>
    </r>
    <r>
      <rPr>
        <sz val="10"/>
        <color theme="1"/>
        <rFont val="Calibri"/>
        <family val="2"/>
        <scheme val="minor"/>
      </rPr>
      <t xml:space="preserve">
Are the equipment manufacturer’s operator manuals readily available to testing staff, and where possible, available in the language understood by staff?</t>
    </r>
  </si>
  <si>
    <r>
      <rPr>
        <b/>
        <sz val="8"/>
        <color theme="1"/>
        <rFont val="Calibri"/>
        <family val="2"/>
        <scheme val="minor"/>
      </rPr>
      <t xml:space="preserve">ISO15189:2012 Clause 5.3.1.3
</t>
    </r>
    <r>
      <rPr>
        <sz val="8"/>
        <color theme="1"/>
        <rFont val="Calibri"/>
        <family val="2"/>
        <scheme val="minor"/>
      </rPr>
      <t>Operator manuals must be readily available for reference by testing staff.</t>
    </r>
  </si>
  <si>
    <t>5.16</t>
  </si>
  <si>
    <r>
      <rPr>
        <b/>
        <u/>
        <sz val="10"/>
        <color theme="1"/>
        <rFont val="Calibri"/>
        <family val="2"/>
        <scheme val="minor"/>
      </rPr>
      <t>Laboratory Testing Services</t>
    </r>
    <r>
      <rPr>
        <sz val="10"/>
        <color theme="1"/>
        <rFont val="Calibri"/>
        <family val="2"/>
        <scheme val="minor"/>
      </rPr>
      <t xml:space="preserve">
Has the laboratory provided uninterrupted testing services, with no disruptions due to equipment failure in the last year (or since the last audit)?</t>
    </r>
  </si>
  <si>
    <r>
      <rPr>
        <b/>
        <sz val="8"/>
        <color theme="1"/>
        <rFont val="Calibri"/>
        <family val="2"/>
        <scheme val="minor"/>
      </rPr>
      <t xml:space="preserve">ISO15189:2012 Clause 4.1.1.4(a);(n); 4.1.2.1(i)
</t>
    </r>
    <r>
      <rPr>
        <sz val="8"/>
        <color theme="1"/>
        <rFont val="Calibri"/>
        <family val="2"/>
        <scheme val="minor"/>
      </rPr>
      <t>Note: Interruption to services is considered when a laboratory cannot release results to their users. Testing services should not be subject to interruption due to equipment malfunctions. Contingency plans must be in place, in the event of equipment failure, for the completion of testing. In the event of a testing disruption, planning may include the use of a back-up instrument, the use of a different testing method, the referral of samples to another laboratory</t>
    </r>
  </si>
  <si>
    <t>Section 6 - Evaluation and Audits</t>
  </si>
  <si>
    <t>6.1</t>
  </si>
  <si>
    <r>
      <rPr>
        <b/>
        <u/>
        <sz val="10"/>
        <color theme="1"/>
        <rFont val="Calibri"/>
        <family val="2"/>
        <scheme val="minor"/>
      </rPr>
      <t>Internal audits</t>
    </r>
    <r>
      <rPr>
        <sz val="10"/>
        <color theme="1"/>
        <rFont val="Calibri"/>
        <family val="2"/>
        <scheme val="minor"/>
      </rPr>
      <t xml:space="preserve">
Are internal audits conducted at intervals as defined in the quality manual and do these audits address areas important to patient care?</t>
    </r>
  </si>
  <si>
    <t>a) Is there an audit plan/schedule that ensures all activities of the QMS are audited?</t>
  </si>
  <si>
    <t>b) Are audits being carried with minimal conflict of interest e.g. where possible, carried out by persons who are not involved in lab activities in the section being audited?</t>
  </si>
  <si>
    <t>c) Are the personnel conducting the internal audits trained and competent in auditing?</t>
  </si>
  <si>
    <t>d) Is root cause analysis performed for nonconformities/noted deficiencies?</t>
  </si>
  <si>
    <t>e) Are internal audit findings documented and presented to the laboratory management and relevant staff for review?</t>
  </si>
  <si>
    <t>6.2</t>
  </si>
  <si>
    <t>Audit Recommendations and Action Plan &amp; Follow Up</t>
  </si>
  <si>
    <t>a) Are internal audits reports generated?</t>
  </si>
  <si>
    <t>b) Are recommendations for corrective/preventive actions made based on audit findings?</t>
  </si>
  <si>
    <t>c) Is an action plan developed with clear timelines, assigned personnel &amp; documented follow-up within the timeframe defined by the laboratory?</t>
  </si>
  <si>
    <t>6.3</t>
  </si>
  <si>
    <r>
      <rPr>
        <b/>
        <u/>
        <sz val="10"/>
        <color theme="1"/>
        <rFont val="Calibri"/>
        <family val="2"/>
        <scheme val="minor"/>
      </rPr>
      <t>Risk Management</t>
    </r>
    <r>
      <rPr>
        <sz val="10"/>
        <color theme="1"/>
        <rFont val="Calibri"/>
        <family val="2"/>
        <scheme val="minor"/>
      </rPr>
      <t xml:space="preserve">
Are assessment of potential pitfalls performed for all laboratory processes including pre examination, examination and post examination?</t>
    </r>
  </si>
  <si>
    <t>a) Documented assessment of potential pitfalls for all processes</t>
  </si>
  <si>
    <t>b) Documented actions taken to reduce or eliminate identified potential pitfalls</t>
  </si>
  <si>
    <t>Section 7 - Purchasing &amp; Inventory</t>
  </si>
  <si>
    <t>7.1</t>
  </si>
  <si>
    <r>
      <rPr>
        <b/>
        <u/>
        <sz val="10"/>
        <color theme="1"/>
        <rFont val="Calibri"/>
        <family val="2"/>
        <scheme val="minor"/>
      </rPr>
      <t xml:space="preserve">Inventory and Budgeting System
</t>
    </r>
    <r>
      <rPr>
        <sz val="10"/>
        <color theme="1"/>
        <rFont val="Calibri"/>
        <family val="2"/>
        <scheme val="minor"/>
      </rPr>
      <t>Is there a system for accurately forecasting needs for supplies and reagents?</t>
    </r>
  </si>
  <si>
    <r>
      <rPr>
        <b/>
        <sz val="8"/>
        <color theme="1"/>
        <rFont val="Calibri"/>
        <family val="2"/>
        <scheme val="minor"/>
      </rPr>
      <t>ISO15189:2012 Clause 4.1.2.1(i); 5.3.2.1; 5.3.2.4</t>
    </r>
    <r>
      <rPr>
        <sz val="8"/>
        <color theme="1"/>
        <rFont val="Calibri"/>
        <family val="2"/>
        <scheme val="minor"/>
      </rPr>
      <t xml:space="preserve">
The laboratory must have a systematic way of determining its supply and testing needs through inventory control and budgeting systems that take into consideration past patterns, present trends and future plans. </t>
    </r>
  </si>
  <si>
    <t>Does the laboratory provide specification for their supplies and consumables that are required when placing a requisition?</t>
  </si>
  <si>
    <r>
      <rPr>
        <b/>
        <sz val="8"/>
        <color theme="1"/>
        <rFont val="Calibri"/>
        <family val="2"/>
        <scheme val="minor"/>
      </rPr>
      <t xml:space="preserve">ISO15189:2012 Clause 4.6 
</t>
    </r>
    <r>
      <rPr>
        <sz val="8"/>
        <color theme="1"/>
        <rFont val="Calibri"/>
        <family val="2"/>
        <scheme val="minor"/>
      </rPr>
      <t>Note: Specification could be in the form of catalogue number; item number, manufacturer name etc.</t>
    </r>
  </si>
  <si>
    <t>7.3</t>
  </si>
  <si>
    <r>
      <rPr>
        <b/>
        <u/>
        <sz val="10"/>
        <color theme="1"/>
        <rFont val="Calibri"/>
        <family val="2"/>
        <scheme val="minor"/>
      </rPr>
      <t>Service Supplier Performance Review</t>
    </r>
    <r>
      <rPr>
        <sz val="10"/>
        <color theme="1"/>
        <rFont val="Calibri"/>
        <family val="2"/>
        <scheme val="minor"/>
      </rPr>
      <t xml:space="preserve">
Does the lab monitor the performance of the suppliers to ensure that the stated criteria are met?</t>
    </r>
  </si>
  <si>
    <r>
      <rPr>
        <b/>
        <sz val="8"/>
        <color theme="1"/>
        <rFont val="Calibri"/>
        <family val="2"/>
        <scheme val="minor"/>
      </rPr>
      <t>ISO15189:2012 Clause 4.6</t>
    </r>
    <r>
      <rPr>
        <sz val="8"/>
        <color theme="1"/>
        <rFont val="Calibri"/>
        <family val="2"/>
        <scheme val="minor"/>
      </rPr>
      <t xml:space="preserve">
All suppliers of services used by the laboratory must be reviewed for their performance. Those that perform well must be identified and listed as approved suppliers. Results of these reviews must be documented. </t>
    </r>
  </si>
  <si>
    <r>
      <rPr>
        <b/>
        <u/>
        <sz val="10"/>
        <color theme="1"/>
        <rFont val="Calibri"/>
        <family val="2"/>
        <scheme val="minor"/>
      </rPr>
      <t>Inventory Control</t>
    </r>
    <r>
      <rPr>
        <sz val="10"/>
        <color theme="1"/>
        <rFont val="Calibri"/>
        <family val="2"/>
        <scheme val="minor"/>
      </rPr>
      <t xml:space="preserve">
Does the lab maintain records for each reagent and consumable that contributes to the performance of examinations. These records shall include but not be limited to the following:</t>
    </r>
  </si>
  <si>
    <r>
      <rPr>
        <b/>
        <sz val="8"/>
        <color theme="1"/>
        <rFont val="Calibri"/>
        <family val="2"/>
        <scheme val="minor"/>
      </rPr>
      <t xml:space="preserve">ISO15189:2012 Clause 4.13; 5.3.2.7; 5.3.2.4 
</t>
    </r>
    <r>
      <rPr>
        <sz val="8"/>
        <color theme="1"/>
        <rFont val="Calibri"/>
        <family val="2"/>
        <scheme val="minor"/>
      </rPr>
      <t>Note: All incoming orders should be inspected for condition and completeness of the original requests, receipted and documented appropriately; the date received in the laboratory and the expiry date for the product should be clearly indicated.</t>
    </r>
  </si>
  <si>
    <t>a) Identity of the reagent or consumable</t>
  </si>
  <si>
    <t>b) Batch code or lot number</t>
  </si>
  <si>
    <t>c) Manufacturer or supplier name and contact information</t>
  </si>
  <si>
    <t>d) Date of receiving, the expiry date, date of entering into service and, where applicable, the date the material was taken out of service</t>
  </si>
  <si>
    <t>e) Manufacturer's instruction/package insert</t>
  </si>
  <si>
    <t>f) Records of inspection of reagents and consumables when received (e.g. acceptable or damaged)</t>
  </si>
  <si>
    <t>7.5</t>
  </si>
  <si>
    <r>
      <rPr>
        <b/>
        <u/>
        <sz val="10"/>
        <color theme="1"/>
        <rFont val="Calibri"/>
        <family val="2"/>
        <scheme val="minor"/>
      </rPr>
      <t>Budgetary Projections</t>
    </r>
    <r>
      <rPr>
        <sz val="10"/>
        <color theme="1"/>
        <rFont val="Calibri"/>
        <family val="2"/>
        <scheme val="minor"/>
      </rPr>
      <t xml:space="preserve">
Are budgetary projections based on personnel, test, facility and equipment needs as well as quality assurance procedures and materials?</t>
    </r>
  </si>
  <si>
    <r>
      <rPr>
        <b/>
        <sz val="8"/>
        <color theme="1"/>
        <rFont val="Calibri"/>
        <family val="2"/>
        <scheme val="minor"/>
      </rPr>
      <t xml:space="preserve">ISO15189:2012 Clause 4.1.1.4(a) 
</t>
    </r>
    <r>
      <rPr>
        <sz val="8"/>
        <color theme="1"/>
        <rFont val="Calibri"/>
        <family val="2"/>
        <scheme val="minor"/>
      </rPr>
      <t>Note: Budgetary projections will ensure that there are no disruptions to services provided</t>
    </r>
  </si>
  <si>
    <t>7.6</t>
  </si>
  <si>
    <r>
      <rPr>
        <b/>
        <u/>
        <sz val="10"/>
        <color theme="1"/>
        <rFont val="Calibri"/>
        <family val="2"/>
        <scheme val="minor"/>
      </rPr>
      <t>Management Review of Supply Requests</t>
    </r>
    <r>
      <rPr>
        <sz val="10"/>
        <color theme="1"/>
        <rFont val="Calibri"/>
        <family val="2"/>
        <scheme val="minor"/>
      </rPr>
      <t xml:space="preserve">
Does management review/approve the finalized supply requests?</t>
    </r>
  </si>
  <si>
    <r>
      <rPr>
        <b/>
        <sz val="8"/>
        <color theme="1"/>
        <rFont val="Calibri"/>
        <family val="2"/>
        <scheme val="minor"/>
      </rPr>
      <t xml:space="preserve">ISO15189:2012 Clause 5.3.2.3; 5.3.2.7 
</t>
    </r>
    <r>
      <rPr>
        <sz val="8"/>
        <color theme="1"/>
        <rFont val="Calibri"/>
        <family val="2"/>
        <scheme val="minor"/>
      </rPr>
      <t>Note: Due to the fact that labs have different purchasing approval systems, there should be a system in place that the lab reviews final approval of their original request.</t>
    </r>
  </si>
  <si>
    <t>7.7</t>
  </si>
  <si>
    <t>Laboratory Inventory System</t>
  </si>
  <si>
    <r>
      <rPr>
        <b/>
        <sz val="8"/>
        <color theme="1"/>
        <rFont val="Calibri"/>
        <family val="2"/>
        <scheme val="minor"/>
      </rPr>
      <t xml:space="preserve">ISO15189:2012 Clause 5.3.2 
</t>
    </r>
    <r>
      <rPr>
        <sz val="8"/>
        <color theme="1"/>
        <rFont val="Calibri"/>
        <family val="2"/>
        <scheme val="minor"/>
      </rPr>
      <t>Note: The laboratory inventory system should reliably inform staff of the minimum amount of stock to be kept in order to avoid interruption of service due to stock-outs and the maximum amount to be kept by the laboratory to prevent expiry of reagents.</t>
    </r>
  </si>
  <si>
    <t>a) Are inventory records complete and accurate, with minimum and maximum stock levels denoted and monitored?</t>
  </si>
  <si>
    <t>b) Is the consumption rate of all reagents and consumables monitored?</t>
  </si>
  <si>
    <t>c) Are stock counts routinely performed?</t>
  </si>
  <si>
    <r>
      <rPr>
        <b/>
        <u/>
        <sz val="10"/>
        <color theme="1"/>
        <rFont val="Calibri"/>
        <family val="2"/>
        <scheme val="minor"/>
      </rPr>
      <t>Storage Area</t>
    </r>
    <r>
      <rPr>
        <sz val="10"/>
        <color theme="1"/>
        <rFont val="Calibri"/>
        <family val="2"/>
        <scheme val="minor"/>
      </rPr>
      <t xml:space="preserve">
Are storage areas set up and monitored appropriately?</t>
    </r>
  </si>
  <si>
    <r>
      <rPr>
        <b/>
        <sz val="8"/>
        <rFont val="Calibri"/>
        <family val="2"/>
        <scheme val="minor"/>
      </rPr>
      <t xml:space="preserve">ISO15189:2012 Clause 5.3.2.2 
</t>
    </r>
    <r>
      <rPr>
        <sz val="8"/>
        <rFont val="Calibri"/>
        <family val="2"/>
        <scheme val="minor"/>
      </rPr>
      <t>Note: Storage of supplies and consumables must be as per the manufacturer’s specifications.</t>
    </r>
  </si>
  <si>
    <t>a) Is the storage area well-organized and free of clutter?</t>
  </si>
  <si>
    <t>b) Are there designated places for all inventory items for easy access?</t>
  </si>
  <si>
    <t>c) Is adequate cold storage available?</t>
  </si>
  <si>
    <t>d) Are storage areas monitored as per prescribed storage conditions?</t>
  </si>
  <si>
    <t>e) Is the ambient temperature monitored routinely?</t>
  </si>
  <si>
    <t>f) Is storage in direct sunlight avoided?</t>
  </si>
  <si>
    <t>g) Is the storage area adequately ventilated?</t>
  </si>
  <si>
    <t>h) Is the storage area clean and free of dust and pests?</t>
  </si>
  <si>
    <t>i) Are storage areas access-controlled?</t>
  </si>
  <si>
    <t>7.9</t>
  </si>
  <si>
    <r>
      <rPr>
        <b/>
        <u/>
        <sz val="10"/>
        <color theme="1"/>
        <rFont val="Calibri"/>
        <family val="2"/>
        <scheme val="minor"/>
      </rPr>
      <t>Inventory Organization and Watage Minimization</t>
    </r>
    <r>
      <rPr>
        <sz val="10"/>
        <color theme="1"/>
        <rFont val="Calibri"/>
        <family val="2"/>
        <scheme val="minor"/>
      </rPr>
      <t xml:space="preserve">
Is First-Expiry-First-Out (FEFO) practised?</t>
    </r>
  </si>
  <si>
    <r>
      <rPr>
        <b/>
        <sz val="8"/>
        <color theme="1"/>
        <rFont val="Calibri"/>
        <family val="2"/>
        <scheme val="minor"/>
      </rPr>
      <t xml:space="preserve">ISO15189:2012 Clause 5.3.2.2 and USAID Deliver Project, Logistics Handbook, Task Order 1
</t>
    </r>
    <r>
      <rPr>
        <sz val="8"/>
        <color theme="1"/>
        <rFont val="Calibri"/>
        <family val="2"/>
        <scheme val="minor"/>
      </rPr>
      <t xml:space="preserve">To minimize wastage from product expiry, inventory should be organized in line with the First-Expiry-First-Out (FEFO) principle. Place products that will expire first in front of products with a later expiry date and issue stock accordingly to ensure products in use are not past their expiry date. Remember that the order in which products are received is not necessarily the order in which they will expire. </t>
    </r>
  </si>
  <si>
    <t>7.10</t>
  </si>
  <si>
    <r>
      <rPr>
        <b/>
        <sz val="8"/>
        <color theme="1"/>
        <rFont val="Calibri"/>
        <family val="2"/>
        <scheme val="minor"/>
      </rPr>
      <t>ISO15189:2012 Clause 5.3.2.3</t>
    </r>
    <r>
      <rPr>
        <sz val="8"/>
        <color theme="1"/>
        <rFont val="Calibri"/>
        <family val="2"/>
        <scheme val="minor"/>
      </rPr>
      <t xml:space="preserve">
All reagents and test kits in use, as well as those in stock, should be within the manufacturer-assigned expiry dates. Expired stock should not be entered into use and should be documented before disposal. </t>
    </r>
  </si>
  <si>
    <t>7.12</t>
  </si>
  <si>
    <r>
      <rPr>
        <b/>
        <u/>
        <sz val="10"/>
        <color theme="1"/>
        <rFont val="Calibri"/>
        <family val="2"/>
        <scheme val="minor"/>
      </rPr>
      <t>Disposal of Expired Products</t>
    </r>
    <r>
      <rPr>
        <sz val="10"/>
        <color theme="1"/>
        <rFont val="Calibri"/>
        <family val="2"/>
        <scheme val="minor"/>
      </rPr>
      <t xml:space="preserve">
Are expired products labeled and disposed of properly?</t>
    </r>
  </si>
  <si>
    <r>
      <rPr>
        <b/>
        <sz val="8"/>
        <color theme="1"/>
        <rFont val="Calibri"/>
        <family val="2"/>
        <scheme val="minor"/>
      </rPr>
      <t xml:space="preserve">ISO15189:2012 Clause 5.3.2.7
</t>
    </r>
    <r>
      <rPr>
        <sz val="8"/>
        <color theme="1"/>
        <rFont val="Calibri"/>
        <family val="2"/>
        <scheme val="minor"/>
      </rPr>
      <t>Expired products should be disposed of properly and records maintained. If safe disposal is not available at the laboratory, the manufacturer/supplier should take back the expired stock at the time of their next delivery.</t>
    </r>
  </si>
  <si>
    <t>7.13</t>
  </si>
  <si>
    <r>
      <rPr>
        <b/>
        <u/>
        <sz val="10"/>
        <color theme="1"/>
        <rFont val="Calibri"/>
        <family val="2"/>
        <scheme val="minor"/>
      </rPr>
      <t>Laboratory Testing Services</t>
    </r>
    <r>
      <rPr>
        <sz val="10"/>
        <color theme="1"/>
        <rFont val="Calibri"/>
        <family val="2"/>
        <scheme val="minor"/>
      </rPr>
      <t xml:space="preserve">
Has the laboratory provided uninterrupted testing services, with no disruptions due to stock-outs in the last year or since last audit?</t>
    </r>
  </si>
  <si>
    <r>
      <rPr>
        <b/>
        <sz val="8"/>
        <color theme="1"/>
        <rFont val="Calibri"/>
        <family val="2"/>
        <scheme val="minor"/>
      </rPr>
      <t xml:space="preserve">ISO15189:2012 Clause 4.1.1.4(a);(n); 4.1.2.1(i); 5.5 
</t>
    </r>
    <r>
      <rPr>
        <sz val="8"/>
        <color theme="1"/>
        <rFont val="Calibri"/>
        <family val="2"/>
        <scheme val="minor"/>
      </rPr>
      <t>Note: Interruption to services is considered when a laboratory cannot release results to their users. Testing services should not be subject to interruption due to stock-outs. Laboratories should pursue all options for borrowing stock from another laboratory or referring samples to another testing facility while the stock-out is being addressed.</t>
    </r>
  </si>
  <si>
    <t>Section 8 - Process Control</t>
  </si>
  <si>
    <t>8.1</t>
  </si>
  <si>
    <r>
      <rPr>
        <b/>
        <u/>
        <sz val="10"/>
        <color theme="1"/>
        <rFont val="Calibri"/>
        <family val="2"/>
        <scheme val="minor"/>
      </rPr>
      <t>Information for patients and users</t>
    </r>
    <r>
      <rPr>
        <sz val="10"/>
        <color theme="1"/>
        <rFont val="Calibri"/>
        <family val="2"/>
        <scheme val="minor"/>
      </rPr>
      <t xml:space="preserve">
Are guidelines for patient identification, specimen collection (including client safety), labeling and transport readily available to persons responsible for primary sample collection?</t>
    </r>
  </si>
  <si>
    <r>
      <rPr>
        <b/>
        <sz val="8"/>
        <color theme="1"/>
        <rFont val="Calibri"/>
        <family val="2"/>
        <scheme val="minor"/>
      </rPr>
      <t xml:space="preserve">ISO15189:2012 Clause 5.4.1 
</t>
    </r>
    <r>
      <rPr>
        <sz val="8"/>
        <color theme="1"/>
        <rFont val="Calibri"/>
        <family val="2"/>
        <scheme val="minor"/>
      </rPr>
      <t>Note: The laboratory shall have documented procedures and information for pre-examination activities to ensure the validity of the results of examinations and must make these available to those who collect samples.</t>
    </r>
  </si>
  <si>
    <t>8.2</t>
  </si>
  <si>
    <t>Does the laboratory adequately collect information needed for examination performance?</t>
  </si>
  <si>
    <r>
      <rPr>
        <b/>
        <sz val="8"/>
        <color theme="1"/>
        <rFont val="Calibri"/>
        <family val="2"/>
        <scheme val="minor"/>
      </rPr>
      <t xml:space="preserve">ISO15189:2012 Clause 4.4; 5.4.3 
</t>
    </r>
    <r>
      <rPr>
        <sz val="8"/>
        <color theme="1"/>
        <rFont val="Calibri"/>
        <family val="2"/>
        <scheme val="minor"/>
      </rPr>
      <t>Note: Each request accepted by the laboratory for examination(s) shall be considered an agreement. The request may be in the form of a hard copy or electronically.</t>
    </r>
  </si>
  <si>
    <t>a) Are all test requests accompanied by an acceptable and approved test requisition form (and a transmittal sheet/checklist/manifest where applicable)?</t>
  </si>
  <si>
    <t>b) Does the request form have patient ID including gender, date of birth, location of patient and unique identifier?</t>
  </si>
  <si>
    <t>c) Name, signature or initials of authorized requester</t>
  </si>
  <si>
    <t>d) Type of sample and examination requested</t>
  </si>
  <si>
    <t>e) Clinically relevant information</t>
  </si>
  <si>
    <t>f) Date of sample collection (And time of collection where relevant – where time has an impact on the result)</t>
  </si>
  <si>
    <t>g) Date and time of sample receipt</t>
  </si>
  <si>
    <t>h) Written consent for invasive procedures with increased risk of complications</t>
  </si>
  <si>
    <t>8.3</t>
  </si>
  <si>
    <t>Are adequate sample receiving procedures in place?</t>
  </si>
  <si>
    <r>
      <rPr>
        <b/>
        <sz val="8"/>
        <color theme="1"/>
        <rFont val="Calibri"/>
        <family val="2"/>
        <scheme val="minor"/>
      </rPr>
      <t xml:space="preserve">ISO15189:2012 Clause 4.4; 5.4.6 
</t>
    </r>
    <r>
      <rPr>
        <sz val="8"/>
        <color theme="1"/>
        <rFont val="Calibri"/>
        <family val="2"/>
        <scheme val="minor"/>
      </rPr>
      <t>Note: The review of service agreements occurs on sample reception. All portions of the primary sample must be unequivocally traceable to the original primary sample.</t>
    </r>
  </si>
  <si>
    <t>a) Patient Unique Identifier?</t>
  </si>
  <si>
    <t>b) Are received specimens evaluated according to acceptance/rejection criteria?</t>
  </si>
  <si>
    <t>c) Are specimens logged appropriately upon receipt in the laboratory (including date, time, and name of receiving officer)?</t>
  </si>
  <si>
    <t>d) Are procedures in place to process “urgent” specimens and verbal requests?</t>
  </si>
  <si>
    <t>e) When samples are split, can the portions be traced back to the primary sample?</t>
  </si>
  <si>
    <t>f) If not a 24-hour lab, is there a documented method for handling specimens received after hours?</t>
  </si>
  <si>
    <t>g) Are specimens delivered to the correct workstations in a timely manner?</t>
  </si>
  <si>
    <t>8.4</t>
  </si>
  <si>
    <r>
      <rPr>
        <b/>
        <u/>
        <sz val="10"/>
        <color theme="1"/>
        <rFont val="Calibri"/>
        <family val="2"/>
        <scheme val="minor"/>
      </rPr>
      <t>Pre-examination Handling, Preparation and Storage</t>
    </r>
    <r>
      <rPr>
        <sz val="10"/>
        <color theme="1"/>
        <rFont val="Calibri"/>
        <family val="2"/>
        <scheme val="minor"/>
      </rPr>
      <t xml:space="preserve">
Where testing does not occur immediately upon arrival in the laboratory, are specimens stored appropriately prior to testing?</t>
    </r>
  </si>
  <si>
    <r>
      <rPr>
        <b/>
        <sz val="8"/>
        <color theme="1"/>
        <rFont val="Calibri"/>
        <family val="2"/>
        <scheme val="minor"/>
      </rPr>
      <t xml:space="preserve">ISO15189:2012 Clause 5.4.7 
</t>
    </r>
    <r>
      <rPr>
        <sz val="8"/>
        <color theme="1"/>
        <rFont val="Calibri"/>
        <family val="2"/>
        <scheme val="minor"/>
      </rPr>
      <t>Note: Specimens should be stored under the appropriate conditions to maintain the stability of the specimen.</t>
    </r>
  </si>
  <si>
    <r>
      <rPr>
        <b/>
        <u/>
        <sz val="10"/>
        <color theme="1"/>
        <rFont val="Calibri"/>
        <family val="2"/>
        <scheme val="minor"/>
      </rPr>
      <t>Sample Transportation</t>
    </r>
    <r>
      <rPr>
        <sz val="10"/>
        <color theme="1"/>
        <rFont val="Calibri"/>
        <family val="2"/>
        <scheme val="minor"/>
      </rPr>
      <t xml:space="preserve">
</t>
    </r>
  </si>
  <si>
    <r>
      <rPr>
        <b/>
        <sz val="8"/>
        <color theme="1"/>
        <rFont val="Calibri"/>
        <family val="2"/>
        <scheme val="minor"/>
      </rPr>
      <t xml:space="preserve">ISO15189:2012 Clause 5.4.4.3; 5.4.5 
</t>
    </r>
    <r>
      <rPr>
        <sz val="8"/>
        <color theme="1"/>
        <rFont val="Calibri"/>
        <family val="2"/>
        <scheme val="minor"/>
      </rPr>
      <t>Note: All samples should be transported to the laboratory in a manner that is safe to the patients, the public and the environment. The laboratory must ensure that the samples were received within a temperature interval specified for sample collection.</t>
    </r>
  </si>
  <si>
    <t>Are specimens, either received or referred, packaged appropriately according to local and/or international regulations and transported within acceptable timeframes and temperature intervals?</t>
  </si>
  <si>
    <t>8.6</t>
  </si>
  <si>
    <t>Does the laboratory select and evaluate referral Labs and Consultants?</t>
  </si>
  <si>
    <r>
      <rPr>
        <b/>
        <sz val="8"/>
        <color theme="1"/>
        <rFont val="Calibri"/>
        <family val="2"/>
        <scheme val="minor"/>
      </rPr>
      <t xml:space="preserve">ISO15189:2012 Clause 4.13; 4.5 
</t>
    </r>
    <r>
      <rPr>
        <sz val="8"/>
        <color theme="1"/>
        <rFont val="Calibri"/>
        <family val="2"/>
        <scheme val="minor"/>
      </rPr>
      <t>Note: The laboratory must have system in place to ensure that the referral laboratories are competent to perform the services required. Evaluations in the form of checking their accreditation status, using a questionnaire, performing audits, use of blinded samples etc.</t>
    </r>
  </si>
  <si>
    <t>a) Are there documented reviews and evaluations of referral laboratories and consultants as defined by the laboratory?</t>
  </si>
  <si>
    <t>b) Is there a register of referral Laboratories and consultants?</t>
  </si>
  <si>
    <t>c) Are referred specimens tracked properly using a logbook, tracking form or electronically?</t>
  </si>
  <si>
    <r>
      <rPr>
        <b/>
        <sz val="8"/>
        <color theme="1"/>
        <rFont val="Calibri"/>
        <family val="2"/>
        <scheme val="minor"/>
      </rPr>
      <t xml:space="preserve">ISO15189:2012 Clause 5.5.3 
</t>
    </r>
    <r>
      <rPr>
        <sz val="8"/>
        <color theme="1"/>
        <rFont val="Calibri"/>
        <family val="2"/>
        <scheme val="minor"/>
      </rPr>
      <t>Note: examination procedures are for the laboratory staff to use therefore it should be in the language that is commonly understood by the staff; the lab may translate the documents into other languages which must be document controlled.</t>
    </r>
  </si>
  <si>
    <r>
      <rPr>
        <b/>
        <u/>
        <sz val="10"/>
        <color theme="1"/>
        <rFont val="Calibri"/>
        <family val="2"/>
        <scheme val="minor"/>
      </rPr>
      <t>Reagents Acceptance Testing</t>
    </r>
    <r>
      <rPr>
        <sz val="10"/>
        <color theme="1"/>
        <rFont val="Calibri"/>
        <family val="2"/>
        <scheme val="minor"/>
      </rPr>
      <t xml:space="preserve">
</t>
    </r>
  </si>
  <si>
    <r>
      <rPr>
        <b/>
        <sz val="8"/>
        <color theme="1"/>
        <rFont val="Calibri"/>
        <family val="2"/>
        <scheme val="minor"/>
      </rPr>
      <t xml:space="preserve">ISO15189:2012 Clause 5.3.2.3
</t>
    </r>
    <r>
      <rPr>
        <sz val="8"/>
        <color theme="1"/>
        <rFont val="Calibri"/>
        <family val="2"/>
        <scheme val="minor"/>
      </rPr>
      <t>Note: This may be accomplished by a comparison study or examining quality control samples and verifying that results are acceptable.</t>
    </r>
  </si>
  <si>
    <t>Is each new reagent preparation,  lot number, new shipment of reagents, or consumable verified before use and documented?</t>
  </si>
  <si>
    <r>
      <rPr>
        <b/>
        <sz val="8"/>
        <color theme="1"/>
        <rFont val="Calibri"/>
        <family val="2"/>
        <scheme val="minor"/>
      </rPr>
      <t xml:space="preserve">ISO15189:2012 Clause 5.6.2
</t>
    </r>
    <r>
      <rPr>
        <sz val="8"/>
        <color theme="1"/>
        <rFont val="Calibri"/>
        <family val="2"/>
        <scheme val="minor"/>
      </rPr>
      <t xml:space="preserve">The laboratory shall design internal quality control systems that verify the attainment of the intended quality of results. </t>
    </r>
  </si>
  <si>
    <r>
      <rPr>
        <b/>
        <u/>
        <sz val="10"/>
        <color theme="1"/>
        <rFont val="Calibri"/>
        <family val="2"/>
        <scheme val="minor"/>
      </rPr>
      <t>Quality Control Data</t>
    </r>
    <r>
      <rPr>
        <sz val="10"/>
        <color theme="1"/>
        <rFont val="Calibri"/>
        <family val="2"/>
        <scheme val="minor"/>
      </rPr>
      <t xml:space="preserve">
Are QC results monitored and reviewed (biases, shifts, trends and Levy-Jennings charts)? </t>
    </r>
  </si>
  <si>
    <r>
      <rPr>
        <b/>
        <sz val="8"/>
        <color theme="1"/>
        <rFont val="Calibri"/>
        <family val="2"/>
        <scheme val="minor"/>
      </rPr>
      <t xml:space="preserve">ISO15189:2012 Clause 5.6.2.3
</t>
    </r>
    <r>
      <rPr>
        <sz val="8"/>
        <color theme="1"/>
        <rFont val="Calibri"/>
        <family val="2"/>
        <scheme val="minor"/>
      </rPr>
      <t>Note: The lab must document and implement a system it would use to evaluate patient results since the last successful quality control; the evaluation could be done by re-examining selected samples of various batches, re-examining samples as per the stability of the Quality Control etc.</t>
    </r>
  </si>
  <si>
    <t>a) Is there documentation of timely corrective action taken when quality control results exceed the acceptable range or reviews identify nonconformities?</t>
  </si>
  <si>
    <t>b) Does the Lab evaluate the results from the patient samples that were examined after the last successful quality control event</t>
  </si>
  <si>
    <t>8.11</t>
  </si>
  <si>
    <r>
      <rPr>
        <b/>
        <u/>
        <sz val="10"/>
        <color theme="1"/>
        <rFont val="Calibri"/>
        <family val="2"/>
        <scheme val="minor"/>
      </rPr>
      <t>Comparability of Examination Results</t>
    </r>
    <r>
      <rPr>
        <sz val="10"/>
        <color theme="1"/>
        <rFont val="Calibri"/>
        <family val="2"/>
        <scheme val="minor"/>
      </rPr>
      <t xml:space="preserve">
Does the laboratory compare results of the same test performed with different procedures and equipment?</t>
    </r>
  </si>
  <si>
    <r>
      <rPr>
        <b/>
        <sz val="8"/>
        <color theme="1"/>
        <rFont val="Calibri"/>
        <family val="2"/>
        <scheme val="minor"/>
      </rPr>
      <t xml:space="preserve">ISO15189:2012 Clause 5.6.4 
</t>
    </r>
    <r>
      <rPr>
        <sz val="8"/>
        <color theme="1"/>
        <rFont val="Calibri"/>
        <family val="2"/>
        <scheme val="minor"/>
      </rPr>
      <t>Note: The lab should document and implement a system to ensure there is comparability of results, this could be done by the use of EQA performance; using blinded samples, parallel testing.</t>
    </r>
  </si>
  <si>
    <t>a) Where there is more than one procedure for the same measure, does the laboratory compare results from the different procedures, equipment or methods?</t>
  </si>
  <si>
    <t>b) Does the lab discuss, document and act upon (including notifying users) problems or deficiencies from these comparison studies?</t>
  </si>
  <si>
    <t>8.12</t>
  </si>
  <si>
    <r>
      <t xml:space="preserve">Are environmental conditions checked and reviewed accurately?
</t>
    </r>
    <r>
      <rPr>
        <sz val="10"/>
        <color theme="1"/>
        <rFont val="Calibri"/>
        <family val="2"/>
        <scheme val="minor"/>
      </rPr>
      <t>Are the following environmental conditions checked daily?</t>
    </r>
  </si>
  <si>
    <r>
      <rPr>
        <b/>
        <sz val="8"/>
        <color theme="1"/>
        <rFont val="Calibri"/>
        <family val="2"/>
        <scheme val="minor"/>
      </rPr>
      <t xml:space="preserve">ISO15189:2012 Clause 5.4.1 
</t>
    </r>
    <r>
      <rPr>
        <sz val="8"/>
        <color theme="1"/>
        <rFont val="Calibri"/>
        <family val="2"/>
        <scheme val="minor"/>
      </rPr>
      <t>Note: The laboratory shall monitor, control and record environmental conditions, as required by relevant specifications or where they may influence the quality of the results and/or the health of staff.</t>
    </r>
  </si>
  <si>
    <t>a) Room temperature</t>
  </si>
  <si>
    <t>b) Freezer(s)</t>
  </si>
  <si>
    <t>c) Refrigerator(s)</t>
  </si>
  <si>
    <t>d) Incubator(s)</t>
  </si>
  <si>
    <t>e) Water bath(s)</t>
  </si>
  <si>
    <t>8.13</t>
  </si>
  <si>
    <t>Have acceptable ranges been defined for all temperature-dependent equipment with procedures and documentation of action taken in response to out-of-range temperatures?</t>
  </si>
  <si>
    <r>
      <rPr>
        <b/>
        <sz val="8"/>
        <color theme="1"/>
        <rFont val="Calibri"/>
        <family val="2"/>
        <scheme val="minor"/>
      </rPr>
      <t xml:space="preserve">ISO15189:2012 Clause 5.2.2(c) 
</t>
    </r>
    <r>
      <rPr>
        <sz val="8"/>
        <color theme="1"/>
        <rFont val="Calibri"/>
        <family val="2"/>
        <scheme val="minor"/>
      </rPr>
      <t>Note: Acceptable ranges should take into consideration manufacturers’ recommendations and requirements.</t>
    </r>
  </si>
  <si>
    <t>Does the laboratory participate in inter-laboratory comparison program or alternative assessment systems for all tests?</t>
  </si>
  <si>
    <r>
      <rPr>
        <b/>
        <sz val="8"/>
        <color theme="1"/>
        <rFont val="Calibri"/>
        <family val="2"/>
        <scheme val="minor"/>
      </rPr>
      <t xml:space="preserve">ISO15189:2012 Clause 5.6.3 
</t>
    </r>
    <r>
      <rPr>
        <sz val="8"/>
        <color theme="1"/>
        <rFont val="Calibri"/>
        <family val="2"/>
        <scheme val="minor"/>
      </rPr>
      <t>Note: The laboratory should handle, analyze, review and report results for proficiency testing in a manner similar to regular patient testing. Investigation and correction of problems identified by unacceptable proficiency testing should be documented. Acceptable results showing bias or trends suggest that a problem should also be investigated.</t>
    </r>
  </si>
  <si>
    <t>a) Do samples come from providers who are accredited or approved?</t>
  </si>
  <si>
    <t>b) Are specimens handled and tested the same way as patient specimens?</t>
  </si>
  <si>
    <t>c) Is the performance of the laboratory in the PT program reviewed and discussed with relevant staff?</t>
  </si>
  <si>
    <t>d) Is cause analysis performed for unacceptable results?</t>
  </si>
  <si>
    <t>e) Is corrective action documented for unacceptable results?</t>
  </si>
  <si>
    <t>Section 9 - Information Management</t>
  </si>
  <si>
    <t>Avaliable Score</t>
  </si>
  <si>
    <t>9.1</t>
  </si>
  <si>
    <r>
      <rPr>
        <b/>
        <u/>
        <sz val="10"/>
        <color theme="1"/>
        <rFont val="Calibri"/>
        <family val="2"/>
        <scheme val="minor"/>
      </rPr>
      <t>Test Result Reporting System</t>
    </r>
    <r>
      <rPr>
        <sz val="10"/>
        <color theme="1"/>
        <rFont val="Calibri"/>
        <family val="2"/>
        <scheme val="minor"/>
      </rPr>
      <t xml:space="preserve">
Are test results legible, technically verified by an authorized person and confirmed against patient identity?</t>
    </r>
  </si>
  <si>
    <r>
      <rPr>
        <b/>
        <sz val="8"/>
        <color theme="1"/>
        <rFont val="Calibri"/>
        <family val="2"/>
        <scheme val="minor"/>
      </rPr>
      <t xml:space="preserve">ISO15189:2012 Clause 5.8.1
</t>
    </r>
    <r>
      <rPr>
        <sz val="8"/>
        <color theme="1"/>
        <rFont val="Calibri"/>
        <family val="2"/>
        <scheme val="minor"/>
      </rPr>
      <t xml:space="preserve">Results must be written in ink and written clearly with no mistakes in transcription. Cancellation must follow Good Lab Practices. The persons performing the test must indicate verification of the results. There must be a signature or identification of the person authorizing the release of the report. </t>
    </r>
  </si>
  <si>
    <r>
      <rPr>
        <b/>
        <u/>
        <sz val="10"/>
        <color theme="1"/>
        <rFont val="Calibri"/>
        <family val="2"/>
        <scheme val="minor"/>
      </rPr>
      <t>Testing Personnel</t>
    </r>
    <r>
      <rPr>
        <sz val="10"/>
        <color theme="1"/>
        <rFont val="Calibri"/>
        <family val="2"/>
        <scheme val="minor"/>
      </rPr>
      <t xml:space="preserve">
Are testing personnel identified on the result report or other records (manual or electronic)?</t>
    </r>
  </si>
  <si>
    <r>
      <rPr>
        <b/>
        <sz val="8"/>
        <color theme="1"/>
        <rFont val="Calibri"/>
        <family val="2"/>
        <scheme val="minor"/>
      </rPr>
      <t xml:space="preserve">ISO15189:2012 Clause 4.13 ; 5.5.1.1; 5.8.1
</t>
    </r>
    <r>
      <rPr>
        <sz val="8"/>
        <color theme="1"/>
        <rFont val="Calibri"/>
        <family val="2"/>
        <scheme val="minor"/>
      </rPr>
      <t>Note: The person who performed the procedure must be identified on the report (hard copy or electronic) purposes of traceability.</t>
    </r>
  </si>
  <si>
    <t>9.2</t>
  </si>
  <si>
    <r>
      <rPr>
        <b/>
        <u/>
        <sz val="10"/>
        <color theme="1"/>
        <rFont val="Calibri"/>
        <family val="2"/>
        <scheme val="minor"/>
      </rPr>
      <t>Report Content</t>
    </r>
    <r>
      <rPr>
        <sz val="10"/>
        <color theme="1"/>
        <rFont val="Calibri"/>
        <family val="2"/>
        <scheme val="minor"/>
      </rPr>
      <t xml:space="preserve">
Does the laboratory report contain at least the following:</t>
    </r>
  </si>
  <si>
    <r>
      <rPr>
        <b/>
        <sz val="8"/>
        <color theme="1"/>
        <rFont val="Calibri"/>
        <family val="2"/>
        <scheme val="minor"/>
      </rPr>
      <t xml:space="preserve">ISO15189:2012 Clause 5.8.2; 5.8.3; 5.9.3 
</t>
    </r>
    <r>
      <rPr>
        <sz val="8"/>
        <color theme="1"/>
        <rFont val="Calibri"/>
        <family val="2"/>
        <scheme val="minor"/>
      </rPr>
      <t>Note: When the reporting system cannot capture amendments, changes or alterations, a record of such shall be kept.</t>
    </r>
  </si>
  <si>
    <t>a) Test requested</t>
  </si>
  <si>
    <t>b) Identification of the laboratory</t>
  </si>
  <si>
    <t>c) Identification of all examinations performed by a referral laboratory</t>
  </si>
  <si>
    <t>c) Patient identification and location</t>
  </si>
  <si>
    <t>d) Name of the requester</t>
  </si>
  <si>
    <t>e) Date of primary sample collection (and time, if relevant to patient care)</t>
  </si>
  <si>
    <t>f) type of primary sample</t>
  </si>
  <si>
    <t>g) Is the result reported in SI units where applicable?</t>
  </si>
  <si>
    <t>h) Biological reference intervals where applicable</t>
  </si>
  <si>
    <t>i) Is there space for interpretation or comments of results, when applicable?</t>
  </si>
  <si>
    <t>j) Identification of the person(s) reviewing and authorizing the report</t>
  </si>
  <si>
    <t>k) Date and time of the report</t>
  </si>
  <si>
    <t>l) Page number to total number of pages (e.g. "Page 1 of 5", "Page 2 of 5", etc.)</t>
  </si>
  <si>
    <t>m) When issuing revised reports, is it clearly identified as a revision and includes reference to the date and patient's identity in the original report and the user made aware of the revision?</t>
  </si>
  <si>
    <t>n) Does the revised record show the time and date of the change and the name of the person responsible for the change?</t>
  </si>
  <si>
    <t>o) Does the original report entry remain in the record when revisions are made?</t>
  </si>
  <si>
    <t>9.3</t>
  </si>
  <si>
    <r>
      <rPr>
        <b/>
        <sz val="8"/>
        <color theme="1"/>
        <rFont val="Calibri"/>
        <family val="2"/>
        <scheme val="minor"/>
      </rPr>
      <t xml:space="preserve">ISO15189:2012 Clause 4.13(g) 
</t>
    </r>
    <r>
      <rPr>
        <sz val="8"/>
        <color theme="1"/>
        <rFont val="Calibri"/>
        <family val="2"/>
        <scheme val="minor"/>
      </rPr>
      <t>Note: There must be traceability of specimen results to a specific analytical system or method. Proficiency testing specimens would also fall under specimen results.</t>
    </r>
  </si>
  <si>
    <t>9.4</t>
  </si>
  <si>
    <r>
      <rPr>
        <b/>
        <u/>
        <sz val="10"/>
        <color theme="1"/>
        <rFont val="Calibri"/>
        <family val="2"/>
        <scheme val="minor"/>
      </rPr>
      <t>Archived data Labeling and Storage</t>
    </r>
    <r>
      <rPr>
        <sz val="10"/>
        <color theme="1"/>
        <rFont val="Calibri"/>
        <family val="2"/>
        <scheme val="minor"/>
      </rPr>
      <t xml:space="preserve">
Are archived results (paper or data-storage media) properly labeled and stored in a secure location accessible only to authorized personnel?</t>
    </r>
  </si>
  <si>
    <r>
      <rPr>
        <b/>
        <sz val="8"/>
        <color theme="1"/>
        <rFont val="Calibri"/>
        <family val="2"/>
        <scheme val="minor"/>
      </rPr>
      <t xml:space="preserve">ISO15189:2012 Clause 4.13; 5.10.3
</t>
    </r>
    <r>
      <rPr>
        <sz val="8"/>
        <color theme="1"/>
        <rFont val="Calibri"/>
        <family val="2"/>
        <scheme val="minor"/>
      </rPr>
      <t>All patient data, paper, tapes, disks should be properly labeled and stored securely in places accessible only to authorized personnel. ISO 15189: 5.8.3 Annex B 6.4.</t>
    </r>
  </si>
  <si>
    <t>9.5</t>
  </si>
  <si>
    <r>
      <rPr>
        <b/>
        <u/>
        <sz val="10"/>
        <color theme="1"/>
        <rFont val="Calibri"/>
        <family val="2"/>
        <scheme val="minor"/>
      </rPr>
      <t>Authorities and Responsibilities</t>
    </r>
    <r>
      <rPr>
        <sz val="10"/>
        <color theme="1"/>
        <rFont val="Calibri"/>
        <family val="2"/>
        <scheme val="minor"/>
      </rPr>
      <t xml:space="preserve">
Has the laboratory defined and implemented authorities and responsibilities for the management and use of the laboratory information system– paper based and electronic, including maintenance and modifications that may affect patient care?</t>
    </r>
  </si>
  <si>
    <r>
      <rPr>
        <b/>
        <sz val="8"/>
        <rFont val="Calibri"/>
        <family val="2"/>
        <scheme val="minor"/>
      </rPr>
      <t xml:space="preserve">ISO15189:2012 Clause 5.9; 5.10.2; 5.10.3
</t>
    </r>
    <r>
      <rPr>
        <sz val="8"/>
        <rFont val="Calibri"/>
        <family val="2"/>
        <scheme val="minor"/>
      </rPr>
      <t>Note:"information systems" includes the management of data and information contained in both computer and non-computerized systems. Some of the requirements may be more applicable to computer systems than to non-computerized systems. Computerized systems can include those integral to the functioning of laboratory equipment and standalone systems using generic software, such as word processing, spreadsheet and database applications that generate, collate, report and archive patient information and reports.</t>
    </r>
  </si>
  <si>
    <t>Is the following in place and implemented?</t>
  </si>
  <si>
    <t>a) Controlled access to patient data and information</t>
  </si>
  <si>
    <t>b) Controlled access to enter patient data and examination results</t>
  </si>
  <si>
    <t>c) Controlled access to changing patient data or examination results</t>
  </si>
  <si>
    <t>d) Controlled access to the release of examination results and reports</t>
  </si>
  <si>
    <t>e) Verification that results that have been transmitted electronically or reproduced external to the laboratory (computers, fax machines, email and websites and personal web devices) are correct.</t>
  </si>
  <si>
    <t>9.6</t>
  </si>
  <si>
    <r>
      <rPr>
        <b/>
        <u/>
        <sz val="10"/>
        <color theme="1"/>
        <rFont val="Calibri"/>
        <family val="2"/>
        <scheme val="minor"/>
      </rPr>
      <t>Information Management System</t>
    </r>
    <r>
      <rPr>
        <sz val="10"/>
        <color theme="1"/>
        <rFont val="Calibri"/>
        <family val="2"/>
        <scheme val="minor"/>
      </rPr>
      <t xml:space="preserve">
Does the laboratory have evidence of how the Laboratory Information Management System (LIMS) was selected?</t>
    </r>
  </si>
  <si>
    <r>
      <rPr>
        <b/>
        <sz val="8"/>
        <color theme="1"/>
        <rFont val="Calibri"/>
        <family val="2"/>
        <scheme val="minor"/>
      </rPr>
      <t xml:space="preserve">ISO15189:2012 Clause 5.3.1.1
</t>
    </r>
    <r>
      <rPr>
        <sz val="8"/>
        <color theme="1"/>
        <rFont val="Calibri"/>
        <family val="2"/>
        <scheme val="minor"/>
      </rPr>
      <t>Note: The laboratory must have a documented procedure and records for the selection, purchasing and management of equipment.</t>
    </r>
  </si>
  <si>
    <t>9.7</t>
  </si>
  <si>
    <r>
      <rPr>
        <b/>
        <u/>
        <sz val="10"/>
        <color theme="1"/>
        <rFont val="Calibri"/>
        <family val="2"/>
        <scheme val="minor"/>
      </rPr>
      <t>Test Result</t>
    </r>
    <r>
      <rPr>
        <sz val="10"/>
        <color theme="1"/>
        <rFont val="Calibri"/>
        <family val="2"/>
        <scheme val="minor"/>
      </rPr>
      <t xml:space="preserve">
Are test results validated, interpreted and released by appropriately authorized personnel?</t>
    </r>
  </si>
  <si>
    <r>
      <rPr>
        <b/>
        <sz val="8"/>
        <color theme="1"/>
        <rFont val="Calibri"/>
        <family val="2"/>
        <scheme val="minor"/>
      </rPr>
      <t xml:space="preserve">ISO15189:2012 Clause 5.1; 5.8; 5.10.3; 5.9.1
</t>
    </r>
    <r>
      <rPr>
        <sz val="8"/>
        <color theme="1"/>
        <rFont val="Calibri"/>
        <family val="2"/>
        <scheme val="minor"/>
      </rPr>
      <t>Note: There must be a signature or identification of the person authorizing the release of the report.</t>
    </r>
  </si>
  <si>
    <t>9.8</t>
  </si>
  <si>
    <t>Verification of Electronic Laboratory Information System</t>
  </si>
  <si>
    <r>
      <rPr>
        <b/>
        <sz val="8"/>
        <color theme="1"/>
        <rFont val="Calibri"/>
        <family val="2"/>
        <scheme val="minor"/>
      </rPr>
      <t xml:space="preserve">ISO15189:2012 Clause 4.13; 5.10.3 
</t>
    </r>
    <r>
      <rPr>
        <sz val="8"/>
        <color theme="1"/>
        <rFont val="Calibri"/>
        <family val="2"/>
        <scheme val="minor"/>
      </rPr>
      <t>Note: The lab must perform verification of system after upgrades and to ensure previously stored patient results have not been affected.</t>
    </r>
  </si>
  <si>
    <t>If not applicaple select N/A for all sub questions</t>
  </si>
  <si>
    <t>a) Has the system been verified before implementation that include the verification reports to check functioning and inter-phasing by the laboratory?</t>
  </si>
  <si>
    <t>b) Are records of the validation by the supplier available and approved for use?</t>
  </si>
  <si>
    <t>c) Are reports of ongoing system checks available for correct transmissions, calculations and storage of results and records.</t>
  </si>
  <si>
    <t>Is the Laboratory Information System properly maintained to ensure continued functioning:</t>
  </si>
  <si>
    <r>
      <rPr>
        <b/>
        <sz val="8"/>
        <color theme="1"/>
        <rFont val="Calibri"/>
        <family val="2"/>
        <scheme val="minor"/>
      </rPr>
      <t xml:space="preserve">ISO15189:2012 Clause 5.10.3 
</t>
    </r>
    <r>
      <rPr>
        <sz val="8"/>
        <color theme="1"/>
        <rFont val="Calibri"/>
        <family val="2"/>
        <scheme val="minor"/>
      </rPr>
      <t>Note: If the LIS is maintained offsite, records of maintenance must be readily available .The lab should include the LIS as part of their internal audit.</t>
    </r>
  </si>
  <si>
    <t>a) Documented regular service by authorized and trained personnel</t>
  </si>
  <si>
    <t>b) Documented system failures with documented appropriate root cause analysis, corrective actions and preventive actions</t>
  </si>
  <si>
    <t>c) System operated in an environment recommended by the supplier for optimal functioning</t>
  </si>
  <si>
    <t>Section 10 - Identification of Non Conformities, Corrective and Preventive Actions</t>
  </si>
  <si>
    <t>Are all identified nonconforming activities/ work identified and documented adequately</t>
  </si>
  <si>
    <r>
      <rPr>
        <b/>
        <sz val="8"/>
        <color theme="1"/>
        <rFont val="Calibri"/>
        <family val="2"/>
        <scheme val="minor"/>
      </rPr>
      <t xml:space="preserve">ISO15189:2012 Clause 4.9
</t>
    </r>
    <r>
      <rPr>
        <sz val="8"/>
        <color theme="1"/>
        <rFont val="Calibri"/>
        <family val="2"/>
        <scheme val="minor"/>
      </rPr>
      <t>Note: nonconformities should be identified and managed in any aspect of the quality management system, including pre-examination, examination or post-examination processes. Nonconforming examinations or activities occur in many different areas and can be identified in many different ways, including clinician complaints, internal quality control indications, and instrument calibrations, checking of consumable materials, inter-laboratory comparisons, staff comments, reporting and certificate checking, laboratory management reviews, and internal and external audits.</t>
    </r>
  </si>
  <si>
    <t>a) Indicating details of what happened, when, reporting person</t>
  </si>
  <si>
    <t>b) Immediate actions being taken</t>
  </si>
  <si>
    <t>c) Determination of the extent of the non- conformity?</t>
  </si>
  <si>
    <t>d) Are examinations halted and results withheld or recalled where the non-conformity compromises patient results?</t>
  </si>
  <si>
    <t>e) Informing the requester where the non-conformity has an effect on the management of the patient</t>
  </si>
  <si>
    <t>f) Authorization of resumption of testing documented (where testing has been halted)</t>
  </si>
  <si>
    <r>
      <rPr>
        <b/>
        <sz val="8"/>
        <color theme="1"/>
        <rFont val="Calibri"/>
        <family val="2"/>
        <scheme val="minor"/>
      </rPr>
      <t xml:space="preserve">ISO15189:2012 Clause 4.10(b) 
</t>
    </r>
    <r>
      <rPr>
        <sz val="8"/>
        <color theme="1"/>
        <rFont val="Calibri"/>
        <family val="2"/>
        <scheme val="minor"/>
      </rPr>
      <t>Note: Root cause analysis is a process of identifying and removing the underlying factor of the non-conformance.</t>
    </r>
  </si>
  <si>
    <t>10.3</t>
  </si>
  <si>
    <t>Is corrective action performed and documented for nonconformities?</t>
  </si>
  <si>
    <r>
      <rPr>
        <b/>
        <sz val="8"/>
        <color theme="1"/>
        <rFont val="Calibri"/>
        <family val="2"/>
        <scheme val="minor"/>
      </rPr>
      <t xml:space="preserve">ISO15189:2012 Clause 4.10; 4.13; 4.14.5 
</t>
    </r>
    <r>
      <rPr>
        <sz val="8"/>
        <color theme="1"/>
        <rFont val="Calibri"/>
        <family val="2"/>
        <scheme val="minor"/>
      </rPr>
      <t>Note: Documenting corrective action allows the lab to review its effectiveness and to perform trend analysis for continual improvement.</t>
    </r>
  </si>
  <si>
    <t>10.4</t>
  </si>
  <si>
    <t>Are implemented corrective actions monitored and reviewed for their effectiveness before closure/clearance?</t>
  </si>
  <si>
    <r>
      <rPr>
        <b/>
        <sz val="8"/>
        <color theme="1"/>
        <rFont val="Calibri"/>
        <family val="2"/>
        <scheme val="minor"/>
      </rPr>
      <t xml:space="preserve">ISO15189:2012 Clause 4.10(f) 
</t>
    </r>
    <r>
      <rPr>
        <sz val="8"/>
        <color theme="1"/>
        <rFont val="Calibri"/>
        <family val="2"/>
        <scheme val="minor"/>
      </rPr>
      <t>Note: Implemented corrective action does not imply effectiveness; therefore the lab has to monitor to ensure that the NC has not recurred.</t>
    </r>
  </si>
  <si>
    <t>10.5</t>
  </si>
  <si>
    <r>
      <rPr>
        <b/>
        <u/>
        <sz val="10"/>
        <color theme="1"/>
        <rFont val="Calibri"/>
        <family val="2"/>
        <scheme val="minor"/>
      </rPr>
      <t>Preventive Actions</t>
    </r>
    <r>
      <rPr>
        <sz val="10"/>
        <color theme="1"/>
        <rFont val="Calibri"/>
        <family val="2"/>
        <scheme val="minor"/>
      </rPr>
      <t xml:space="preserve">
Are documented preventive actions implemented and monitored for their effectiveness?</t>
    </r>
  </si>
  <si>
    <r>
      <rPr>
        <b/>
        <sz val="8"/>
        <color theme="1"/>
        <rFont val="Calibri"/>
        <family val="2"/>
        <scheme val="minor"/>
      </rPr>
      <t xml:space="preserve">ISO15189:2012 Clause 4.11; 4.12; 
</t>
    </r>
    <r>
      <rPr>
        <sz val="8"/>
        <color theme="1"/>
        <rFont val="Calibri"/>
        <family val="2"/>
        <scheme val="minor"/>
      </rPr>
      <t>Note: Preventive action should be an ongoing process involving analysis of laboratory data, including trend and risk analyses and external quality assessment (proficiency testing).</t>
    </r>
  </si>
  <si>
    <t>a) Reviewing of laboratory data and information to determine potential non conformities</t>
  </si>
  <si>
    <t>b) Determining root causes for potential non conformities</t>
  </si>
  <si>
    <t>c) Implementing and documenting preventive actions</t>
  </si>
  <si>
    <t>d) Reviewing and documenting effectiveness of preventive actions</t>
  </si>
  <si>
    <t>Section 11 - Occurrence/Incident Management &amp; Process Improvement</t>
  </si>
  <si>
    <t>11.1</t>
  </si>
  <si>
    <t>Are graphical tools (charts and graphs) used to communicate quality findings and identify trends?</t>
  </si>
  <si>
    <r>
      <rPr>
        <b/>
        <sz val="8"/>
        <color theme="1"/>
        <rFont val="Calibri"/>
        <family val="2"/>
        <scheme val="minor"/>
      </rPr>
      <t xml:space="preserve">ISO15189:2012 Clause 4.12; 4.13; 4.14
</t>
    </r>
    <r>
      <rPr>
        <sz val="8"/>
        <color theme="1"/>
        <rFont val="Calibri"/>
        <family val="2"/>
        <scheme val="minor"/>
      </rPr>
      <t xml:space="preserve">Use of graphical displays of quality data communicates more effectively than tables of numbers. Examples of graphical tools commonly used for this purpose include Pareto charts, cause-and-effect diagrams, frequency histograms, trend graphs, and flow charts. </t>
    </r>
  </si>
  <si>
    <t>11.2</t>
  </si>
  <si>
    <r>
      <rPr>
        <b/>
        <u/>
        <sz val="10"/>
        <color theme="1"/>
        <rFont val="Calibri"/>
        <family val="2"/>
        <scheme val="minor"/>
      </rPr>
      <t>Quality Management System Improvement Measures</t>
    </r>
    <r>
      <rPr>
        <sz val="10"/>
        <color theme="1"/>
        <rFont val="Calibri"/>
        <family val="2"/>
        <scheme val="minor"/>
      </rPr>
      <t xml:space="preserve">
Does the laboratory identify and undertake continual quality improvement projects?</t>
    </r>
  </si>
  <si>
    <r>
      <rPr>
        <b/>
        <sz val="8"/>
        <color theme="1"/>
        <rFont val="Calibri"/>
        <family val="2"/>
        <scheme val="minor"/>
      </rPr>
      <t xml:space="preserve">ISO15189:2012 Clause 4.12; 4.15 
</t>
    </r>
    <r>
      <rPr>
        <sz val="8"/>
        <color theme="1"/>
        <rFont val="Calibri"/>
        <family val="2"/>
        <scheme val="minor"/>
      </rPr>
      <t>Note: The lab should use its management review activities to continually improve its quality management system by comparing its actual performance to its intentions stated in the quality policy and objectives.</t>
    </r>
  </si>
  <si>
    <t>11.3</t>
  </si>
  <si>
    <r>
      <rPr>
        <b/>
        <u/>
        <sz val="10"/>
        <color theme="1"/>
        <rFont val="Calibri"/>
        <family val="2"/>
        <scheme val="minor"/>
      </rPr>
      <t>Communication System on Laboratory Operations</t>
    </r>
    <r>
      <rPr>
        <sz val="10"/>
        <color theme="1"/>
        <rFont val="Calibri"/>
        <family val="2"/>
        <scheme val="minor"/>
      </rPr>
      <t xml:space="preserve">
Does the laboratory communicate with upper management regularly regarding needs for continual improvement?</t>
    </r>
  </si>
  <si>
    <r>
      <rPr>
        <b/>
        <sz val="8"/>
        <color theme="1"/>
        <rFont val="Calibri"/>
        <family val="2"/>
        <scheme val="minor"/>
      </rPr>
      <t xml:space="preserve">ISO15189:2012 Clause 4.15.2 (o)
</t>
    </r>
    <r>
      <rPr>
        <sz val="8"/>
        <color theme="1"/>
        <rFont val="Calibri"/>
        <family val="2"/>
        <scheme val="minor"/>
      </rPr>
      <t>Note: The laboratory staff should give input for management meetings.</t>
    </r>
  </si>
  <si>
    <t>11.4</t>
  </si>
  <si>
    <t>Quality indicators</t>
  </si>
  <si>
    <r>
      <rPr>
        <b/>
        <sz val="8"/>
        <color theme="1"/>
        <rFont val="Calibri"/>
        <family val="2"/>
        <scheme val="minor"/>
      </rPr>
      <t xml:space="preserve">ISO15189:2012 Clause4.12; 4.14.7 
</t>
    </r>
    <r>
      <rPr>
        <sz val="8"/>
        <color theme="1"/>
        <rFont val="Calibri"/>
        <family val="2"/>
        <scheme val="minor"/>
      </rPr>
      <t>Note: The lab should select QI in line with meeting its objectives from pre-analytic, analytic and post-analytic phases critical to patient outcomes.</t>
    </r>
  </si>
  <si>
    <t>Are quality indicators (TAT, rejected specimens, stock-outs, etc.) selected, tracked and reviewed?</t>
  </si>
  <si>
    <t>11.5</t>
  </si>
  <si>
    <t>Is the outcome of the review of quality indicators used to improve lab performance?</t>
  </si>
  <si>
    <r>
      <rPr>
        <b/>
        <sz val="8"/>
        <color theme="1"/>
        <rFont val="Calibri"/>
        <family val="2"/>
        <scheme val="minor"/>
      </rPr>
      <t xml:space="preserve">ISO15189:2012 Clause 4.14.7; 4.15.2(f) 
</t>
    </r>
    <r>
      <rPr>
        <sz val="8"/>
        <color theme="1"/>
        <rFont val="Calibri"/>
        <family val="2"/>
        <scheme val="minor"/>
      </rPr>
      <t>Note: The lab should review the QI to ensure its continued appropriateness.</t>
    </r>
  </si>
  <si>
    <t>11.6</t>
  </si>
  <si>
    <t>Are the actions taken checked and monitored to determine the effectiveness of improved quality of lab performance?</t>
  </si>
  <si>
    <r>
      <rPr>
        <b/>
        <sz val="8"/>
        <color theme="1"/>
        <rFont val="Calibri"/>
        <family val="2"/>
        <scheme val="minor"/>
      </rPr>
      <t xml:space="preserve">ISO15189:2012 Clause 4.14.7 
</t>
    </r>
    <r>
      <rPr>
        <sz val="8"/>
        <color theme="1"/>
        <rFont val="Calibri"/>
        <family val="2"/>
        <scheme val="minor"/>
      </rPr>
      <t>Note: the lab should create an action plan to monitor the QI stating the objectives, methodology, interpretation, limits, action plan and duration of measurement for each QI.</t>
    </r>
  </si>
  <si>
    <t>Section 12 - Facilities and Safety</t>
  </si>
  <si>
    <t>12.1</t>
  </si>
  <si>
    <t>Is there documented evidence that the laboratory has evaluated the adequacy of the size and overall layout of the laboratory and organized the space so that workstations are positioned for optimal workflow?</t>
  </si>
  <si>
    <r>
      <rPr>
        <b/>
        <sz val="8"/>
        <color theme="1"/>
        <rFont val="Calibri"/>
        <family val="2"/>
        <scheme val="minor"/>
      </rPr>
      <t>ISO15189:2012 Clause 5.2.1</t>
    </r>
    <r>
      <rPr>
        <sz val="8"/>
        <color theme="1"/>
        <rFont val="Calibri"/>
        <family val="2"/>
        <scheme val="minor"/>
      </rPr>
      <t xml:space="preserve">
Note: Documentation could be in the form of a floor plan, results from internal audits, etc.</t>
    </r>
  </si>
  <si>
    <t>12.2</t>
  </si>
  <si>
    <t>Are the patient care and testing areas of the laboratory distinctly separate from one another?</t>
  </si>
  <si>
    <r>
      <rPr>
        <b/>
        <sz val="8"/>
        <color theme="1"/>
        <rFont val="Calibri"/>
        <family val="2"/>
        <scheme val="minor"/>
      </rPr>
      <t xml:space="preserve">ISO15189:2012 Clause 5.2.1
</t>
    </r>
    <r>
      <rPr>
        <sz val="8"/>
        <color theme="1"/>
        <rFont val="Calibri"/>
        <family val="2"/>
        <scheme val="minor"/>
      </rPr>
      <t xml:space="preserve">Client service areas (i.e. waiting room, phlebotomy room) should be distinctly separate from the testing areas of the laboratory. Client access should not compromise “clean” areas of the laboratory. For biosafety reasons, microbiology and TB testing should be segregated in a separate room(s) from the general laboratory testing. </t>
    </r>
  </si>
  <si>
    <t>12.3</t>
  </si>
  <si>
    <t>Is each individual workstation maintained free of clutter and set up for efficient operation?</t>
  </si>
  <si>
    <t>ISO15190 Clause 6.3.5</t>
  </si>
  <si>
    <t>Are the following criteria met?</t>
  </si>
  <si>
    <t>a) Does the equipment placement/layout facilitate optimum workflow?</t>
  </si>
  <si>
    <t>b) Are all needed supplies present and easily accessible?</t>
  </si>
  <si>
    <t xml:space="preserve">c) Are the chairs/stools at the workstations appropriate for bench height and the testing operations being performed? </t>
  </si>
  <si>
    <t>Is the physical work environment appropriate for testing?</t>
  </si>
  <si>
    <r>
      <rPr>
        <b/>
        <sz val="8"/>
        <color theme="1"/>
        <rFont val="Calibri"/>
        <family val="2"/>
        <scheme val="minor"/>
      </rPr>
      <t xml:space="preserve">ISO15189:2012 Clause 5.2 
</t>
    </r>
    <r>
      <rPr>
        <sz val="8"/>
        <color theme="1"/>
        <rFont val="Calibri"/>
        <family val="2"/>
        <scheme val="minor"/>
      </rPr>
      <t>Note: The laboratory space should be sufficient to ensure the quality of work, safety of personnel and the ability of staff to carry out their tasks without compromising the quality of the examinations. The laboratory should be clean and well organized, free of clutter, well ventilated, adequately lit and within acceptable temperature ranges.</t>
    </r>
  </si>
  <si>
    <t>a) Free of clutter?</t>
  </si>
  <si>
    <t>ISO 15190:2003 Clause 13.0</t>
  </si>
  <si>
    <t>b) Adequately ventilated?</t>
  </si>
  <si>
    <t>ISO 15190:2003 Clause 6.3.3</t>
  </si>
  <si>
    <t xml:space="preserve">c) Adequately lit? </t>
  </si>
  <si>
    <t>ISO 15190:2003 Clause 6.3.1</t>
  </si>
  <si>
    <t xml:space="preserve">d) Climate-controlled for optimum equipment function? </t>
  </si>
  <si>
    <t>ISO 15190:2003 Clause 6.3.2</t>
  </si>
  <si>
    <t>e) Are filters checked, cleaned and/or replaced at regular intervals, where air-conditioning is installed?</t>
  </si>
  <si>
    <t>f) Are wires and cables properly located and protected from traffic?</t>
  </si>
  <si>
    <t>g) Is there a functioning back-up power supply (generator)?</t>
  </si>
  <si>
    <t>h) Is critical equipment supported by uninterrupted power source (UPS) systems?</t>
  </si>
  <si>
    <t>i) Is equipment placed appropriately (away from water hazards, out of traffic areas)?</t>
  </si>
  <si>
    <t>j) Are appropriate provisions made for adequate water supply, including deionized or distilled water, if needed?</t>
  </si>
  <si>
    <t>k) Is clerical work completed outside the testing area?</t>
  </si>
  <si>
    <t>l) Is major safety signage posted and enforced, including NO EATING, SMOKING, DRINKING?</t>
  </si>
  <si>
    <t>12.5</t>
  </si>
  <si>
    <r>
      <rPr>
        <b/>
        <u/>
        <sz val="10"/>
        <color theme="1"/>
        <rFont val="Calibri"/>
        <family val="2"/>
        <scheme val="minor"/>
      </rPr>
      <t>Laboratory Access</t>
    </r>
    <r>
      <rPr>
        <sz val="10"/>
        <color theme="1"/>
        <rFont val="Calibri"/>
        <family val="2"/>
        <scheme val="minor"/>
      </rPr>
      <t xml:space="preserve">
Is the laboratory properly secured from unauthorized access with appropriate signage?</t>
    </r>
  </si>
  <si>
    <r>
      <rPr>
        <b/>
        <sz val="8"/>
        <color theme="1"/>
        <rFont val="Calibri"/>
        <family val="2"/>
        <scheme val="minor"/>
      </rPr>
      <t xml:space="preserve">ISO15189:2012 Clause 5.2.2 
</t>
    </r>
    <r>
      <rPr>
        <sz val="8"/>
        <color theme="1"/>
        <rFont val="Calibri"/>
        <family val="2"/>
        <scheme val="minor"/>
      </rPr>
      <t>Note: Access control should take into consideration safety, confidentiality, and quality.</t>
    </r>
  </si>
  <si>
    <t>12.6</t>
  </si>
  <si>
    <r>
      <rPr>
        <b/>
        <u/>
        <sz val="10"/>
        <color theme="1"/>
        <rFont val="Calibri"/>
        <family val="2"/>
        <scheme val="minor"/>
      </rPr>
      <t>Laboratory Storage Areas</t>
    </r>
    <r>
      <rPr>
        <sz val="10"/>
        <color theme="1"/>
        <rFont val="Calibri"/>
        <family val="2"/>
        <scheme val="minor"/>
      </rPr>
      <t xml:space="preserve">
Is laboratory-dedicated cold and room temperature storage free of staff food items, and are patient samples stored separately from reagents and blood products in the laboratory refrigerators and freezers?</t>
    </r>
  </si>
  <si>
    <r>
      <rPr>
        <b/>
        <sz val="8"/>
        <color theme="1"/>
        <rFont val="Calibri"/>
        <family val="2"/>
        <scheme val="minor"/>
      </rPr>
      <t xml:space="preserve">ISO15189:2012 Clause 5.2; 5.2.4 
</t>
    </r>
    <r>
      <rPr>
        <sz val="8"/>
        <color theme="1"/>
        <rFont val="Calibri"/>
        <family val="2"/>
        <scheme val="minor"/>
      </rPr>
      <t>Note: there should be effective separation to prevent contamination.</t>
    </r>
  </si>
  <si>
    <t>12.7</t>
  </si>
  <si>
    <r>
      <rPr>
        <b/>
        <sz val="8"/>
        <color theme="1"/>
        <rFont val="Calibri"/>
        <family val="2"/>
        <scheme val="minor"/>
      </rPr>
      <t xml:space="preserve">ISO15189:2012 Clause 5.2.6
</t>
    </r>
    <r>
      <rPr>
        <sz val="8"/>
        <color theme="1"/>
        <rFont val="Calibri"/>
        <family val="2"/>
        <scheme val="minor"/>
      </rPr>
      <t>Note: The work area should be cleaned regularly. An appropriate disinfectant should be used. At a minimum, all bench tops and working surfaces should be disinfected at the beginning and end of every shift. All spills should be contained immediately and the work surfaces disinfected.</t>
    </r>
  </si>
  <si>
    <t>12.8</t>
  </si>
  <si>
    <t>Biosafety Cabinet</t>
  </si>
  <si>
    <r>
      <rPr>
        <b/>
        <sz val="8"/>
        <color theme="1"/>
        <rFont val="Calibri"/>
        <family val="2"/>
        <scheme val="minor"/>
      </rPr>
      <t xml:space="preserve">ISO 15189:2012 Clause 5.2.1; 5.2.2 
</t>
    </r>
    <r>
      <rPr>
        <sz val="8"/>
        <color theme="1"/>
        <rFont val="Calibri"/>
        <family val="2"/>
        <scheme val="minor"/>
      </rPr>
      <t>Note: A biosafety cabinet should be used to prevent aerosol exposure to contagious specimens or organisms. For proper functioning and full protection, biosafety cabinets require periodic maintenance and should be serviced accordingly. Biosafety cabinet should be recertified according to national protocol or manufacturer requirements.</t>
    </r>
  </si>
  <si>
    <t>Where a Biosafety cabinet is required to perform work, is it certified and appropriate?</t>
  </si>
  <si>
    <t>12.9</t>
  </si>
  <si>
    <r>
      <rPr>
        <b/>
        <u/>
        <sz val="10"/>
        <color theme="1"/>
        <rFont val="Calibri"/>
        <family val="2"/>
        <scheme val="minor"/>
      </rPr>
      <t>Laboratory Safety Manual</t>
    </r>
    <r>
      <rPr>
        <sz val="10"/>
        <color theme="1"/>
        <rFont val="Calibri"/>
        <family val="2"/>
        <scheme val="minor"/>
      </rPr>
      <t xml:space="preserve">
Is a laboratory safety manual available, accessible and up-to-date?</t>
    </r>
  </si>
  <si>
    <r>
      <rPr>
        <b/>
        <sz val="8"/>
        <color theme="1"/>
        <rFont val="Calibri"/>
        <family val="2"/>
        <scheme val="minor"/>
      </rPr>
      <t xml:space="preserve">ISO 15190: 7.4
</t>
    </r>
    <r>
      <rPr>
        <sz val="8"/>
        <color theme="1"/>
        <rFont val="Calibri"/>
        <family val="2"/>
        <scheme val="minor"/>
      </rPr>
      <t xml:space="preserve">A safety manual should be readily available in work areas as required reading for all employees. The manual should be specific to the laboratory's needs; it should be reviewed and updated at least annually by laboratory management. </t>
    </r>
  </si>
  <si>
    <t>Does the safety manual include guidelines on the following topics?</t>
  </si>
  <si>
    <t>a) Blood and body fluid precautions</t>
  </si>
  <si>
    <t>b) Hazardous waste disposal</t>
  </si>
  <si>
    <t>c) Hazardous chemicals/materials</t>
  </si>
  <si>
    <t>d) MSDS sheets</t>
  </si>
  <si>
    <t>e) Personal protective equipment</t>
  </si>
  <si>
    <t>f) Vaccination</t>
  </si>
  <si>
    <t>g) Post-exposure prophylaxis</t>
  </si>
  <si>
    <t>h) Fire safety</t>
  </si>
  <si>
    <t>i) Electrical safety</t>
  </si>
  <si>
    <t>12.10</t>
  </si>
  <si>
    <r>
      <rPr>
        <b/>
        <u/>
        <sz val="10"/>
        <color theme="1"/>
        <rFont val="Calibri"/>
        <family val="2"/>
        <scheme val="minor"/>
      </rPr>
      <t>Waste disposal</t>
    </r>
    <r>
      <rPr>
        <sz val="10"/>
        <color theme="1"/>
        <rFont val="Calibri"/>
        <family val="2"/>
        <scheme val="minor"/>
      </rPr>
      <t xml:space="preserve">
Is sufficient waste disposal capacity available and is waste separated into infectious and non-infectious waste, with infectious waste autoclaved/incinerated?</t>
    </r>
  </si>
  <si>
    <r>
      <rPr>
        <b/>
        <sz val="8"/>
        <color theme="1"/>
        <rFont val="Calibri"/>
        <family val="2"/>
        <scheme val="minor"/>
      </rPr>
      <t xml:space="preserve">ISO 15190: 22
</t>
    </r>
    <r>
      <rPr>
        <sz val="8"/>
        <color theme="1"/>
        <rFont val="Calibri"/>
        <family val="2"/>
        <scheme val="minor"/>
      </rPr>
      <t xml:space="preserve">Waste should be separated according to biohazard risk, with infectious and non-infectious waste disposed of in separate containers. Infectious waste should be discarded into containers that do not leak and are clearly marked with a biohazard symbol. Sharp instruments and needles should be discarded in puncture resistant containers. Both infectious waste and sharps containers should be autoclaved before being discarded to decontaminate potentially infectious material. To prevent injury from exposed waste, infectious waste should be incinerated, burnt in a pit or buried. </t>
    </r>
  </si>
  <si>
    <t>12.11</t>
  </si>
  <si>
    <r>
      <rPr>
        <b/>
        <u/>
        <sz val="10"/>
        <color theme="1"/>
        <rFont val="Calibri"/>
        <family val="2"/>
        <scheme val="minor"/>
      </rPr>
      <t>Hazardous chemicals</t>
    </r>
    <r>
      <rPr>
        <sz val="10"/>
        <color theme="1"/>
        <rFont val="Calibri"/>
        <family val="2"/>
        <scheme val="minor"/>
      </rPr>
      <t xml:space="preserve">
Are hazardous chemicals/materials properly handled?</t>
    </r>
  </si>
  <si>
    <r>
      <rPr>
        <b/>
        <sz val="8"/>
        <color theme="1"/>
        <rFont val="Calibri"/>
        <family val="2"/>
        <scheme val="minor"/>
      </rPr>
      <t>ISO 15190: 17.1 and 17.3</t>
    </r>
    <r>
      <rPr>
        <sz val="8"/>
        <color theme="1"/>
        <rFont val="Calibri"/>
        <family val="2"/>
        <scheme val="minor"/>
      </rPr>
      <t xml:space="preserve">
All hazardous chemicals must be labeled with the chemical’s name and with hazard markings clearly indicated. Flammable chemicals must be stored out of sunlight and below their flashpoint, preferably in a still cabinet in a well-ventilated area. Flammable and corrosive agents should be separated from one another. Distinct care should always be taken to handle hazardous chemicals safety in the workplace. </t>
    </r>
  </si>
  <si>
    <t>a) Are hazardous chemicals properly labelled?</t>
  </si>
  <si>
    <t>b) Are hazardous chemicals properly stored to ensure safety and prevent theft?</t>
  </si>
  <si>
    <t>c) Are hazardous chemicals properly utilized according to MSDS?</t>
  </si>
  <si>
    <t>d) Are hazardous chemicals properly disposed according to national guidelines or MSDS?</t>
  </si>
  <si>
    <t>12.12</t>
  </si>
  <si>
    <r>
      <rPr>
        <b/>
        <u/>
        <sz val="10"/>
        <color theme="1"/>
        <rFont val="Calibri"/>
        <family val="2"/>
        <scheme val="minor"/>
      </rPr>
      <t>Handling of sharps</t>
    </r>
    <r>
      <rPr>
        <sz val="10"/>
        <color theme="1"/>
        <rFont val="Calibri"/>
        <family val="2"/>
        <scheme val="minor"/>
      </rPr>
      <t xml:space="preserve">
Are ‘sharps’ handled and disposed of properly in ‘sharps’ containers that are appropriately utilized?</t>
    </r>
  </si>
  <si>
    <r>
      <rPr>
        <b/>
        <sz val="8"/>
        <color theme="1"/>
        <rFont val="Calibri"/>
        <family val="2"/>
        <scheme val="minor"/>
      </rPr>
      <t xml:space="preserve">ISO15189:2012 Clause 5.2.3
</t>
    </r>
    <r>
      <rPr>
        <sz val="8"/>
        <color theme="1"/>
        <rFont val="Calibri"/>
        <family val="2"/>
        <scheme val="minor"/>
      </rPr>
      <t xml:space="preserve">All syringes, needles, lancets or other bloodletting devices capable of transmitting infection must be used only once and discarded in puncture resistant containers that are not overfilled. Sharps containers should be clearly marked to warn handlers of the potential hazard and should be located in areas where sharps are commonly used. </t>
    </r>
  </si>
  <si>
    <t>12.13</t>
  </si>
  <si>
    <r>
      <rPr>
        <b/>
        <u/>
        <sz val="10"/>
        <color theme="1"/>
        <rFont val="Calibri"/>
        <family val="2"/>
        <scheme val="minor"/>
      </rPr>
      <t>Fire safety</t>
    </r>
    <r>
      <rPr>
        <sz val="10"/>
        <color theme="1"/>
        <rFont val="Calibri"/>
        <family val="2"/>
        <scheme val="minor"/>
      </rPr>
      <t xml:space="preserve">
Is fire safety included as part of the laboratory’s overall safety programme?</t>
    </r>
  </si>
  <si>
    <r>
      <rPr>
        <b/>
        <sz val="8"/>
        <color theme="1"/>
        <rFont val="Calibri"/>
        <family val="2"/>
        <scheme val="minor"/>
      </rPr>
      <t xml:space="preserve">ISO 15190: 19.7 and 9.3
</t>
    </r>
    <r>
      <rPr>
        <sz val="8"/>
        <color theme="1"/>
        <rFont val="Calibri"/>
        <family val="2"/>
        <scheme val="minor"/>
      </rPr>
      <t xml:space="preserve">Electrical cords and plugs, power-strips and receptacles should be maintained in good condition and utilized appropriately. Overcrowding should be avoided and cords should be kept out of walkway areas. An approved fire extinguisher should be easily accessible within the laboratory and be routinely inspected and documented for readiness. Fire extinguishers should be kept in their assigned place and not hidden or blocked; the pin and seal should be intact, nozzles should be free of blockage, pressure gauges should show adequate pressure, and there should be no visible signs of damage. A fire alarm should be installed in the laboratory and tested regularly for readiness; all staff should participate in periodic fire drills. </t>
    </r>
  </si>
  <si>
    <t>a) Are all electrical cords, plugs and receptacles used appropriately and in good repair?</t>
  </si>
  <si>
    <t>b) Is an appropriate fire extinguisher available, properly placed, in working condition and routinely inspected?</t>
  </si>
  <si>
    <t xml:space="preserve">c) Is an operational fire warning system in place?     </t>
  </si>
  <si>
    <t xml:space="preserve">d) Are periodic fire drills conducted at defined intervals? </t>
  </si>
  <si>
    <t>12.14</t>
  </si>
  <si>
    <r>
      <rPr>
        <b/>
        <u/>
        <sz val="10"/>
        <color theme="1"/>
        <rFont val="Calibri"/>
        <family val="2"/>
        <scheme val="minor"/>
      </rPr>
      <t>Safety Audits</t>
    </r>
    <r>
      <rPr>
        <sz val="10"/>
        <color theme="1"/>
        <rFont val="Calibri"/>
        <family val="2"/>
        <scheme val="minor"/>
      </rPr>
      <t xml:space="preserve">
Are safety inspections or audits conducted regularly and documented?</t>
    </r>
  </si>
  <si>
    <r>
      <rPr>
        <b/>
        <sz val="8"/>
        <color theme="1"/>
        <rFont val="Calibri"/>
        <family val="2"/>
        <scheme val="minor"/>
      </rPr>
      <t xml:space="preserve">ISO15190 Clause 7.3.1 and 7.3.2 
</t>
    </r>
    <r>
      <rPr>
        <sz val="8"/>
        <color theme="1"/>
        <rFont val="Calibri"/>
        <family val="2"/>
        <scheme val="minor"/>
      </rPr>
      <t>Note: The safety programme shall be audited and reviewed at least annually (by appropriately trained personnel.</t>
    </r>
  </si>
  <si>
    <t>a) Is there an audit plan/schedule that ensures all activities of the lab are checked for safety compliance?</t>
  </si>
  <si>
    <t>b) Are inspections/audits being carried out by authorized persons?</t>
  </si>
  <si>
    <t>c) Are the personnel conducting the internal audits trained in safety?</t>
  </si>
  <si>
    <t>d) Is root cause analysis performed and action taken for nonconformities/noted deficiencies?</t>
  </si>
  <si>
    <t>e) Are safety findings documented and presented to the laboratory management and relevant staff for review?</t>
  </si>
  <si>
    <t>12.15</t>
  </si>
  <si>
    <r>
      <rPr>
        <b/>
        <u/>
        <sz val="10"/>
        <color theme="1"/>
        <rFont val="Calibri"/>
        <family val="2"/>
        <scheme val="minor"/>
      </rPr>
      <t>Safety Equipment</t>
    </r>
    <r>
      <rPr>
        <sz val="10"/>
        <color theme="1"/>
        <rFont val="Calibri"/>
        <family val="2"/>
        <scheme val="minor"/>
      </rPr>
      <t xml:space="preserve">
Is standard safety equipment available and in use in the laboratory?</t>
    </r>
  </si>
  <si>
    <r>
      <rPr>
        <b/>
        <sz val="8"/>
        <color theme="1"/>
        <rFont val="Calibri"/>
        <family val="2"/>
        <scheme val="minor"/>
      </rPr>
      <t xml:space="preserve">ISO15190 Clause 5.1 
</t>
    </r>
    <r>
      <rPr>
        <sz val="8"/>
        <color theme="1"/>
        <rFont val="Calibri"/>
        <family val="2"/>
        <scheme val="minor"/>
      </rPr>
      <t>Note: It is the responsibility of laboratory management to ensure that the laboratory is equipped with standard safety equipment. The list above is a partial list of necessary items. Biosafety cabinets should be in place and in use as required. All centrifuges should have covers. Hand-washing stations should be designated and equipped and eyewash stations (or an acceptable alternative method of eye cleansing) should be available and operable. Spill kits and first aid kits should be kept in a designated place and checked regularly for readiness.</t>
    </r>
  </si>
  <si>
    <t xml:space="preserve">a) Biosafety cabinet(s) </t>
  </si>
  <si>
    <t>ISO 15190:2003 Clause 16</t>
  </si>
  <si>
    <t>b) Covers, safety caps, safety buckets on centrifuge(s)</t>
  </si>
  <si>
    <t xml:space="preserve">c) Hand-washing station </t>
  </si>
  <si>
    <t>ISO 15190:2003 Clause 12.7</t>
  </si>
  <si>
    <t>d) Eyewash station/bottle(s) and emergency showers where applicable</t>
  </si>
  <si>
    <t xml:space="preserve"> ISO 15190:2003 Clause 12.10</t>
  </si>
  <si>
    <t>e) Spill kit(s)</t>
  </si>
  <si>
    <t xml:space="preserve">f) First aid kit(s) </t>
  </si>
  <si>
    <t>ISO 15190:2003 Clause 12.9</t>
  </si>
  <si>
    <r>
      <rPr>
        <b/>
        <u/>
        <sz val="10"/>
        <color theme="1"/>
        <rFont val="Calibri"/>
        <family val="2"/>
        <scheme val="minor"/>
      </rPr>
      <t>Personal Protective Equipment</t>
    </r>
    <r>
      <rPr>
        <sz val="10"/>
        <color theme="1"/>
        <rFont val="Calibri"/>
        <family val="2"/>
        <scheme val="minor"/>
      </rPr>
      <t xml:space="preserve">
</t>
    </r>
  </si>
  <si>
    <r>
      <rPr>
        <b/>
        <sz val="8"/>
        <color theme="1"/>
        <rFont val="Calibri"/>
        <family val="2"/>
        <scheme val="minor"/>
      </rPr>
      <t xml:space="preserve">ISO 15190: 12
</t>
    </r>
    <r>
      <rPr>
        <sz val="8"/>
        <color theme="1"/>
        <rFont val="Calibri"/>
        <family val="2"/>
        <scheme val="minor"/>
      </rPr>
      <t>Management is responsible for providing appropriate personal protective equipment (gloves, lab coats, eye protection, etc) in useable condition. Laboratory staff must utilize PPE at all times while in the laboratory. Protective clothing should not be worn outside the laboratory. Gloves should be replaced immediately when torn or contaminated and not washed for reuse.</t>
    </r>
  </si>
  <si>
    <t>Is personal protective equipment (PPE) easily accessible at the workstation and utilized appropriately and consistently?</t>
  </si>
  <si>
    <t>12.17</t>
  </si>
  <si>
    <r>
      <rPr>
        <b/>
        <u/>
        <sz val="10"/>
        <color theme="1"/>
        <rFont val="Calibri"/>
        <family val="2"/>
        <scheme val="minor"/>
      </rPr>
      <t>Staff Vaccinations</t>
    </r>
    <r>
      <rPr>
        <sz val="10"/>
        <color theme="1"/>
        <rFont val="Calibri"/>
        <family val="2"/>
        <scheme val="minor"/>
      </rPr>
      <t xml:space="preserve">
Are laboratory personnel offered appropriate vaccination and employee medical surveillance?</t>
    </r>
  </si>
  <si>
    <r>
      <rPr>
        <b/>
        <sz val="8"/>
        <color theme="1"/>
        <rFont val="Calibri"/>
        <family val="2"/>
        <scheme val="minor"/>
      </rPr>
      <t xml:space="preserve">ISO 15190: 11.3
</t>
    </r>
    <r>
      <rPr>
        <sz val="8"/>
        <color theme="1"/>
        <rFont val="Calibri"/>
        <family val="2"/>
        <scheme val="minor"/>
      </rPr>
      <t xml:space="preserve">Laboratory staff should be offered appropriate vaccinations—particularly Hepatitis B. Staff may decline to receive the vaccination, but they must then sign a declination form to be held in the staff member’s personnel file. </t>
    </r>
  </si>
  <si>
    <r>
      <rPr>
        <b/>
        <u/>
        <sz val="10"/>
        <color theme="1"/>
        <rFont val="Calibri"/>
        <family val="2"/>
        <scheme val="minor"/>
      </rPr>
      <t>Post Exposure Prophylaxis</t>
    </r>
    <r>
      <rPr>
        <sz val="10"/>
        <color theme="1"/>
        <rFont val="Calibri"/>
        <family val="2"/>
        <scheme val="minor"/>
      </rPr>
      <t xml:space="preserve">
</t>
    </r>
  </si>
  <si>
    <r>
      <rPr>
        <b/>
        <sz val="8"/>
        <color theme="1"/>
        <rFont val="Calibri"/>
        <family val="2"/>
        <scheme val="minor"/>
      </rPr>
      <t>ISO 15190: 9</t>
    </r>
    <r>
      <rPr>
        <sz val="8"/>
        <color theme="1"/>
        <rFont val="Calibri"/>
        <family val="2"/>
        <scheme val="minor"/>
      </rPr>
      <t xml:space="preserve">
The laboratory must have a procedure for follow-up of possible and known percutaneous, mucus membrane or abraded skin exposure to HIV, HBV or HCV. The procedure should include clinical and serological evaluation and appropriate prophylaxis. </t>
    </r>
  </si>
  <si>
    <t>Are post-exposure prophylaxis policies and procedures posted and implemented after possible and known exposures?</t>
  </si>
  <si>
    <t>12.19</t>
  </si>
  <si>
    <t>Are adverse incidents or injuries from equipment, reagents, occupational injuries, medical screening or illnesses, documented and investigated?</t>
  </si>
  <si>
    <r>
      <rPr>
        <b/>
        <sz val="8"/>
        <color theme="1"/>
        <rFont val="Calibri"/>
        <family val="2"/>
        <scheme val="minor"/>
      </rPr>
      <t xml:space="preserve">ISO15189:2012 Clause 5.3.1.6; 5.3.2.6; ISO15190 Clause 9 
</t>
    </r>
    <r>
      <rPr>
        <sz val="8"/>
        <color theme="1"/>
        <rFont val="Calibri"/>
        <family val="2"/>
        <scheme val="minor"/>
      </rPr>
      <t>Note: All occupational injuries or illnesses should be thoroughly investigated and documented in the safety log or occurrence log, depending on the laboratory. Corrective actions taken by the laboratory in response to an accident or injury must also be documented.</t>
    </r>
  </si>
  <si>
    <t>12.20</t>
  </si>
  <si>
    <r>
      <rPr>
        <b/>
        <u/>
        <sz val="10"/>
        <color theme="1"/>
        <rFont val="Calibri"/>
        <family val="2"/>
        <scheme val="minor"/>
      </rPr>
      <t>Biosafety Training</t>
    </r>
    <r>
      <rPr>
        <sz val="10"/>
        <color theme="1"/>
        <rFont val="Calibri"/>
        <family val="2"/>
        <scheme val="minor"/>
      </rPr>
      <t xml:space="preserve">
Are drivers/couriers and cleaners working with the laboratory trained in biosafety practices relevant to their job tasks?</t>
    </r>
  </si>
  <si>
    <r>
      <rPr>
        <b/>
        <sz val="8"/>
        <color theme="1"/>
        <rFont val="Calibri"/>
        <family val="2"/>
        <scheme val="minor"/>
      </rPr>
      <t xml:space="preserve">ISO 15190: 10
</t>
    </r>
    <r>
      <rPr>
        <sz val="8"/>
        <color theme="1"/>
        <rFont val="Calibri"/>
        <family val="2"/>
        <scheme val="minor"/>
      </rPr>
      <t xml:space="preserve">All occupational injuries or illnesses should be thoroughly investigated and documented in the safety log or occurrence log, depending on the laboratory. Corrective actions taken by the laboratory in response to an accident or injury must also be documented. </t>
    </r>
  </si>
  <si>
    <t>12.21</t>
  </si>
  <si>
    <r>
      <rPr>
        <b/>
        <u/>
        <sz val="10"/>
        <color theme="1"/>
        <rFont val="Calibri"/>
        <family val="2"/>
        <scheme val="minor"/>
      </rPr>
      <t>Laboratory Safety Officer</t>
    </r>
    <r>
      <rPr>
        <sz val="10"/>
        <color theme="1"/>
        <rFont val="Calibri"/>
        <family val="2"/>
        <scheme val="minor"/>
      </rPr>
      <t xml:space="preserve">
Is a trained safety officer designated to implement and monitor the safety programme in the laboratory, including the training of other staff?</t>
    </r>
  </si>
  <si>
    <r>
      <rPr>
        <b/>
        <sz val="8"/>
        <color theme="1"/>
        <rFont val="Calibri"/>
        <family val="2"/>
        <scheme val="minor"/>
      </rPr>
      <t xml:space="preserve">ISO 15190: 7, 10
</t>
    </r>
    <r>
      <rPr>
        <sz val="8"/>
        <color theme="1"/>
        <rFont val="Calibri"/>
        <family val="2"/>
        <scheme val="minor"/>
      </rPr>
      <t xml:space="preserve">A safety officer should be designated to work with the laboratory manager to implement the safety programme, monitor the ongoing safety conditions and needs of the laboratory, coordinate safety training, and serve as a resource for other staff. This officer should receive safety training. </t>
    </r>
  </si>
  <si>
    <t>Answer to AMR question U1.1</t>
  </si>
  <si>
    <t>Answer to AMR question U1.2</t>
  </si>
  <si>
    <t>Answer to AMR question U1.3</t>
  </si>
  <si>
    <t>Answer to AMR question U3.1</t>
  </si>
  <si>
    <t>Answer to AMR question U3.2</t>
  </si>
  <si>
    <t>Answer to AMR question U4.1</t>
  </si>
  <si>
    <t>Answer to AMR question U4.2</t>
  </si>
  <si>
    <t>Answer to AMR question U8.1</t>
  </si>
  <si>
    <t>Answer to AMR question U8.3</t>
  </si>
  <si>
    <t>Answer to AMR question U8.4</t>
  </si>
  <si>
    <t>Answer to AMR question U8.5</t>
  </si>
  <si>
    <t>Answer to AMR question U8.7</t>
  </si>
  <si>
    <t>Answer to AMR question U8.8</t>
  </si>
  <si>
    <t>Answer to AMR question U8.9</t>
  </si>
  <si>
    <t>Answer to AMR question U8.10</t>
  </si>
  <si>
    <t>Answer to AMR question U8.11</t>
  </si>
  <si>
    <t>Answer to AMR question U8.12</t>
  </si>
  <si>
    <t>Answer to AMR question U8.13</t>
  </si>
  <si>
    <t>Answer to AMR question U8.14</t>
  </si>
  <si>
    <t>Answer to AMR question U8.15</t>
  </si>
  <si>
    <t>Answer to AMR question U8.16</t>
  </si>
  <si>
    <t>Answer to AMR question U8.17</t>
  </si>
  <si>
    <t>Answer to AMR question U8.18</t>
  </si>
  <si>
    <t>Answer to AMR question U8.19</t>
  </si>
  <si>
    <t>Answer to AMR question U8.6</t>
  </si>
  <si>
    <t>Answer to AMR question U9.1</t>
  </si>
  <si>
    <t>Answer to AMR question U9.2</t>
  </si>
  <si>
    <t>Answer to AMR question U11.1</t>
  </si>
  <si>
    <t>Answer to AMR question F1.1</t>
  </si>
  <si>
    <t>Answer to AMR question F1.2</t>
  </si>
  <si>
    <t>Answer to AMR question F1.3</t>
  </si>
  <si>
    <t>Answer to AMR question F3.1</t>
  </si>
  <si>
    <t>Answer to AMR question F3.2</t>
  </si>
  <si>
    <t>Answer to AMR question F4.1</t>
  </si>
  <si>
    <t>Answer to AMR question F4.2</t>
  </si>
  <si>
    <t>Answer to AMR question F8.2</t>
  </si>
  <si>
    <t>Answer to AMR question F8.3</t>
  </si>
  <si>
    <t>Answer to AMR question F8.4</t>
  </si>
  <si>
    <t>Answer to AMR question F8.5</t>
  </si>
  <si>
    <t>Answer to AMR question F8.6</t>
  </si>
  <si>
    <t>Answer to AMR question F8.7</t>
  </si>
  <si>
    <t>Answer to AMR question F8.8</t>
  </si>
  <si>
    <t>Answer to AMR question F8.9</t>
  </si>
  <si>
    <t>Answer to AMR question F8.10</t>
  </si>
  <si>
    <t>Answer to AMR question F8.11</t>
  </si>
  <si>
    <t>Answer to AMR question F8.12</t>
  </si>
  <si>
    <t>Answer to AMR question F8.13</t>
  </si>
  <si>
    <t>Answer to AMR question F8.14</t>
  </si>
  <si>
    <t>Answer to AMR question F8.20</t>
  </si>
  <si>
    <t>Answer to AMR question F8.21</t>
  </si>
  <si>
    <t>Answer to AMR question F9.1</t>
  </si>
  <si>
    <t>Answer to AMR question F9.2</t>
  </si>
  <si>
    <t>Answer to AMR question F11.1</t>
  </si>
  <si>
    <t>Answer to AMR question B1.1</t>
  </si>
  <si>
    <t>Answer to AMR question B1.2</t>
  </si>
  <si>
    <t>Answer to AMR question B1.3</t>
  </si>
  <si>
    <t>Answer to AMR question B3.1</t>
  </si>
  <si>
    <t>Answer to AMR question B3.2</t>
  </si>
  <si>
    <t>Answer to AMR question B4.1</t>
  </si>
  <si>
    <t>Answer to AMR question B4.2</t>
  </si>
  <si>
    <t>Answer to AMR question B8.2</t>
  </si>
  <si>
    <t>Answer to AMR question B8.3</t>
  </si>
  <si>
    <t>Answer to AMR question B8.4</t>
  </si>
  <si>
    <t>Answer to AMR question B8.5</t>
  </si>
  <si>
    <t>Answer to AMR question B8.6</t>
  </si>
  <si>
    <t>Answer to AMR question B8.7</t>
  </si>
  <si>
    <t>Answer to AMR question B8.8</t>
  </si>
  <si>
    <t>Answer to AMR question B8.9</t>
  </si>
  <si>
    <t>Answer to AMR question B8.10</t>
  </si>
  <si>
    <t>Answer to AMR question B8.11</t>
  </si>
  <si>
    <t>Answer to AMR question B8.17</t>
  </si>
  <si>
    <t>Answer to AMR question B8.18</t>
  </si>
  <si>
    <t>Answer to AMR question B8.19</t>
  </si>
  <si>
    <t>Answer to AMR question B8.20</t>
  </si>
  <si>
    <t>Answer to AMR question B8.21</t>
  </si>
  <si>
    <t>Answer to AMR question B8.22</t>
  </si>
  <si>
    <t>Answer to AMR question B9.1</t>
  </si>
  <si>
    <t>Answer to AMR question B9.2</t>
  </si>
  <si>
    <t>Answer to AMR question B11.1</t>
  </si>
  <si>
    <r>
      <rPr>
        <b/>
        <u/>
        <sz val="10"/>
        <color theme="1"/>
        <rFont val="Calibri"/>
        <family val="2"/>
        <scheme val="minor"/>
      </rPr>
      <t>Policy and SOPs Accessibility</t>
    </r>
    <r>
      <rPr>
        <sz val="10"/>
        <color theme="1"/>
        <rFont val="Calibri"/>
        <family val="2"/>
        <scheme val="minor"/>
      </rPr>
      <t xml:space="preserve">
Are policies and SOPs easily accessible/ available to all staff and written in a language commonly understood by respective staff?</t>
    </r>
  </si>
  <si>
    <r>
      <rPr>
        <b/>
        <u/>
        <sz val="10"/>
        <color theme="1"/>
        <rFont val="Calibri"/>
        <family val="2"/>
        <scheme val="minor"/>
      </rPr>
      <t>Advice and Training by Qualified Staff</t>
    </r>
    <r>
      <rPr>
        <sz val="10"/>
        <color theme="1"/>
        <rFont val="Calibri"/>
        <family val="2"/>
        <scheme val="minor"/>
      </rPr>
      <t xml:space="preserve">
</t>
    </r>
  </si>
  <si>
    <t>Do staff members with appropriate professional qualifications provide clients with advice and/or training regarding required types of samples, choice of examinations, repeat frequency, and interpretation of results?</t>
  </si>
  <si>
    <r>
      <rPr>
        <b/>
        <u/>
        <sz val="10"/>
        <color theme="1"/>
        <rFont val="Calibri"/>
        <family val="2"/>
        <scheme val="minor"/>
      </rPr>
      <t>Adherence to Proper Equipment Protocol</t>
    </r>
    <r>
      <rPr>
        <sz val="10"/>
        <color theme="1"/>
        <rFont val="Calibri"/>
        <family val="2"/>
        <scheme val="minor"/>
      </rPr>
      <t xml:space="preserve">
</t>
    </r>
  </si>
  <si>
    <t>Is equipment installed and placed as specified in the operator’s manuals and uniquely labeled or marked?</t>
  </si>
  <si>
    <r>
      <rPr>
        <b/>
        <u/>
        <sz val="10"/>
        <color theme="1"/>
        <rFont val="Calibri"/>
        <family val="2"/>
        <scheme val="minor"/>
      </rPr>
      <t>Equipment Service Maintenance</t>
    </r>
    <r>
      <rPr>
        <sz val="10"/>
        <color theme="1"/>
        <rFont val="Calibri"/>
        <family val="2"/>
        <scheme val="minor"/>
      </rPr>
      <t xml:space="preserve">
</t>
    </r>
  </si>
  <si>
    <t>Is equipment routinely serviced according to schedule as per the minimum manufacturer recommendations by qualified and competent personnel and is this information documented in appropriate logs?</t>
  </si>
  <si>
    <r>
      <rPr>
        <b/>
        <sz val="8"/>
        <color theme="1"/>
        <rFont val="Calibri"/>
        <family val="2"/>
        <scheme val="minor"/>
      </rPr>
      <t xml:space="preserve">ISO15189:2012 Clause 4.13; 4.14.5 </t>
    </r>
    <r>
      <rPr>
        <sz val="8"/>
        <color theme="1"/>
        <rFont val="Calibri"/>
        <family val="2"/>
        <scheme val="minor"/>
      </rPr>
      <t xml:space="preserve">
Note: The cycle for internal auditing should normally be completed in one year. The laboratory must conduct internal audits at planned intervals to determine whether all activities in the quality management system, including pre-examination, examination, and post-examination.</t>
    </r>
  </si>
  <si>
    <r>
      <rPr>
        <b/>
        <sz val="8"/>
        <color theme="1"/>
        <rFont val="Calibri"/>
        <family val="2"/>
        <scheme val="minor"/>
      </rPr>
      <t>ISO15189:2012 Clause 4.10; 4.13; 4.14.5</t>
    </r>
    <r>
      <rPr>
        <sz val="8"/>
        <color theme="1"/>
        <rFont val="Calibri"/>
        <family val="2"/>
        <scheme val="minor"/>
      </rPr>
      <t xml:space="preserve">
Note: For actions that are not implemented as per the due dates there should be a motivation and an approval of extension.</t>
    </r>
  </si>
  <si>
    <r>
      <rPr>
        <b/>
        <sz val="8"/>
        <color theme="1"/>
        <rFont val="Calibri"/>
        <family val="2"/>
        <scheme val="minor"/>
      </rPr>
      <t xml:space="preserve">ISO15189:2012 Clause 4.13; 4.14.6 </t>
    </r>
    <r>
      <rPr>
        <sz val="8"/>
        <color theme="1"/>
        <rFont val="Calibri"/>
        <family val="2"/>
        <scheme val="minor"/>
      </rPr>
      <t xml:space="preserve">
The Laboratory shall assess all steps in for all its processes (pre-analytical, analytical and post analytical) for areas of potential pitfalls e.g. pre-analytical step of sample collection, potential pitfalls could be; wrong sample collected, sample collected in wrong container, sample collected at wrong time. Post analytical could be; result sent to wrong patient, results sent outside of TAT. The Lab must assess all steps, list potential pitfalls and document action taken to prevent these from occurring. Note: Risks should be graded and acted upon as per their grading.</t>
    </r>
  </si>
  <si>
    <t>Specifications for supplies and consumables</t>
  </si>
  <si>
    <t>Product Expiration</t>
  </si>
  <si>
    <t>Are all reagents/test kits in use (and in stock) currently within the manufacturer-assigned expiration dates or within stability?</t>
  </si>
  <si>
    <r>
      <rPr>
        <b/>
        <u/>
        <sz val="10"/>
        <color theme="1"/>
        <rFont val="Calibri"/>
        <family val="2"/>
        <scheme val="minor"/>
      </rPr>
      <t>Documentation of Examination Procedures</t>
    </r>
    <r>
      <rPr>
        <sz val="10"/>
        <color theme="1"/>
        <rFont val="Calibri"/>
        <family val="2"/>
        <scheme val="minor"/>
      </rPr>
      <t xml:space="preserve">
</t>
    </r>
  </si>
  <si>
    <t>Are examination procedures documented in a language commonly understood by all staff and available in appropriate locations?</t>
  </si>
  <si>
    <r>
      <rPr>
        <b/>
        <u/>
        <sz val="10"/>
        <color theme="1"/>
        <rFont val="Calibri"/>
        <family val="2"/>
        <scheme val="minor"/>
      </rPr>
      <t>Quality Control</t>
    </r>
    <r>
      <rPr>
        <sz val="10"/>
        <color theme="1"/>
        <rFont val="Calibri"/>
        <family val="2"/>
        <scheme val="minor"/>
      </rPr>
      <t xml:space="preserve">
</t>
    </r>
  </si>
  <si>
    <t>Is internal quality control performed, documented and verified for all tests/procedures before releasing patient results?</t>
  </si>
  <si>
    <r>
      <rPr>
        <b/>
        <u/>
        <sz val="10"/>
        <color theme="1"/>
        <rFont val="Calibri"/>
        <family val="2"/>
        <scheme val="minor"/>
      </rPr>
      <t>Analytic System/Method Tracing</t>
    </r>
    <r>
      <rPr>
        <sz val="10"/>
        <color theme="1"/>
        <rFont val="Calibri"/>
        <family val="2"/>
        <scheme val="minor"/>
      </rPr>
      <t xml:space="preserve">
</t>
    </r>
  </si>
  <si>
    <t>When more than one instrument is in use for the same test, are test results traceable to the equipment used for testing?</t>
  </si>
  <si>
    <r>
      <rPr>
        <b/>
        <u/>
        <sz val="10"/>
        <color theme="1"/>
        <rFont val="Calibri"/>
        <family val="2"/>
        <scheme val="minor"/>
      </rPr>
      <t>Root cause analysis</t>
    </r>
    <r>
      <rPr>
        <sz val="10"/>
        <color theme="1"/>
        <rFont val="Calibri"/>
        <family val="2"/>
        <scheme val="minor"/>
      </rPr>
      <t xml:space="preserve">
</t>
    </r>
  </si>
  <si>
    <t>Is documented root cause analysis performed on nonconformities before corrective actions are implemented?</t>
  </si>
  <si>
    <r>
      <t xml:space="preserve">Cleaning &amp; disinfection
</t>
    </r>
    <r>
      <rPr>
        <sz val="10"/>
        <color theme="1"/>
        <rFont val="Calibri"/>
        <family val="2"/>
        <scheme val="minor"/>
      </rPr>
      <t>Is the work area clean and free of leakage and spills, and are disinfection procedures conducted and documented?</t>
    </r>
  </si>
  <si>
    <t>Links to other AMR modules</t>
  </si>
  <si>
    <t>- Urine module</t>
  </si>
  <si>
    <t>- Blood module</t>
  </si>
  <si>
    <r>
      <t>MALDI-TOF /</t>
    </r>
    <r>
      <rPr>
        <sz val="10"/>
        <color rgb="FF000000"/>
        <rFont val="Calibri"/>
        <family val="2"/>
        <scheme val="minor"/>
      </rPr>
      <t xml:space="preserve"> MS </t>
    </r>
  </si>
  <si>
    <t>11.4 / 11.5</t>
  </si>
  <si>
    <t>3.6</t>
  </si>
  <si>
    <t>11.4 &amp; 11.5</t>
  </si>
  <si>
    <t>The suggest order for completing the eTool is shown below:</t>
  </si>
  <si>
    <t>Contact person of laboratory:</t>
  </si>
  <si>
    <t>Provincial / County</t>
  </si>
  <si>
    <t>District / Sub-district</t>
  </si>
  <si>
    <t>Location of laboratory being assessed (City/Town, County / District / Sub-district and Country)</t>
  </si>
  <si>
    <t>Date of last SLIPTA assessment and star rating</t>
  </si>
  <si>
    <t>Date of this AMR assessment visit</t>
  </si>
  <si>
    <t>NA</t>
  </si>
  <si>
    <t>Available</t>
  </si>
  <si>
    <t>Media is prepared on-site (non-commercial)</t>
  </si>
  <si>
    <t xml:space="preserve">Media is prepared off-site (non-commercial) </t>
  </si>
  <si>
    <t>If Blood Agar is prepared (non-commercial), what is the source of the blood?</t>
  </si>
  <si>
    <t>Ready-made media is procured from a media supplier (commercial)</t>
  </si>
  <si>
    <t>Mueller Hinton Agar (MHA)</t>
  </si>
  <si>
    <t>Has the lab completed a QC conversion plan for all antibiotics in use?</t>
  </si>
  <si>
    <t>Is the laboratory accredited?</t>
  </si>
  <si>
    <t>- Internal</t>
  </si>
  <si>
    <t>- External</t>
  </si>
  <si>
    <t>Other isolates</t>
  </si>
  <si>
    <t>TOTAL NUMBER OF CONTAMINATED BLOOD CULTURES</t>
  </si>
  <si>
    <t>&lt;-- Molecular detection platforms for detection and AST including real-time PCR and sequencing. Equipment may include thermocyclers, electrophoresis and gel documentation systems.</t>
  </si>
  <si>
    <t>Does the laboratory report cumulative pathogen &amp; AST data to GLASS?</t>
  </si>
  <si>
    <t>Bacitracin</t>
  </si>
  <si>
    <t>TOTAL NUMBER OF URINE CULTURES PERFORMED</t>
  </si>
  <si>
    <t>TOTAL NUMBER OF BLOOD CULTURES PERFORMED</t>
  </si>
  <si>
    <t>Total number of isolates per pathogen</t>
  </si>
  <si>
    <t>TOTAL NUMBER OF CONTAMINATED URINE CULTURES</t>
  </si>
  <si>
    <t>TOTAL NUMBER OF NEGATIVE BLOOD CULTURES</t>
  </si>
  <si>
    <t>TOTAL NUMBER OF NEGATIVE URINE CULTURES</t>
  </si>
  <si>
    <t>TOTAL ISOLATES</t>
  </si>
  <si>
    <t>UriSelect or equivalent</t>
  </si>
  <si>
    <t>CLED or equivalent</t>
  </si>
  <si>
    <t>Blood Agar or equivalent</t>
  </si>
  <si>
    <t>MacConkey Agar or equivalent</t>
  </si>
  <si>
    <r>
      <t xml:space="preserve">UriSelect / CLED or equivalent
</t>
    </r>
    <r>
      <rPr>
        <i/>
        <sz val="10"/>
        <color theme="1"/>
        <rFont val="Calibri"/>
        <family val="2"/>
        <scheme val="minor"/>
      </rPr>
      <t>(UriSelect, cysteine-, lactose-, and electrolyte-deficient (CLED), if available, may replace Blood Agar and MAC)</t>
    </r>
  </si>
  <si>
    <t>Selenite F broth or equivalent</t>
  </si>
  <si>
    <t>SS / XLD agar or equivalent</t>
  </si>
  <si>
    <t>SS Agar or equivalent</t>
  </si>
  <si>
    <t>XLD agar or equivalent</t>
  </si>
  <si>
    <t>Does the laboratory perform QC testing on all media before use?</t>
  </si>
  <si>
    <r>
      <t>Is the following testing performed for</t>
    </r>
    <r>
      <rPr>
        <i/>
        <sz val="10"/>
        <color theme="1"/>
        <rFont val="Calibri"/>
        <family val="2"/>
        <scheme val="minor"/>
      </rPr>
      <t xml:space="preserve"> Streptococcus sp.</t>
    </r>
    <r>
      <rPr>
        <sz val="10"/>
        <color theme="1"/>
        <rFont val="Calibri"/>
        <family val="2"/>
        <scheme val="minor"/>
      </rPr>
      <t xml:space="preserve"> identification?</t>
    </r>
  </si>
  <si>
    <r>
      <t xml:space="preserve">Is the following testing performed for </t>
    </r>
    <r>
      <rPr>
        <i/>
        <sz val="10"/>
        <color theme="1"/>
        <rFont val="Calibri"/>
        <family val="2"/>
        <scheme val="minor"/>
      </rPr>
      <t xml:space="preserve">Salmonella </t>
    </r>
    <r>
      <rPr>
        <sz val="10"/>
        <color theme="1"/>
        <rFont val="Calibri"/>
        <family val="2"/>
        <scheme val="minor"/>
      </rPr>
      <t xml:space="preserve">&amp; </t>
    </r>
    <r>
      <rPr>
        <i/>
        <sz val="10"/>
        <color theme="1"/>
        <rFont val="Calibri"/>
        <family val="2"/>
        <scheme val="minor"/>
      </rPr>
      <t>Shigella</t>
    </r>
    <r>
      <rPr>
        <sz val="10"/>
        <color theme="1"/>
        <rFont val="Calibri"/>
        <family val="2"/>
        <scheme val="minor"/>
      </rPr>
      <t xml:space="preserve"> identification:</t>
    </r>
  </si>
  <si>
    <t>Are the documents complete, in-date and witnessed by all staff performing blood and molecular tests?</t>
  </si>
  <si>
    <t>Number of blood culture and molecular tests where pathogens were isolated (disaggregated by type):</t>
  </si>
  <si>
    <t>Number of blood culture and molecular tests performed (disaggregated by type):</t>
  </si>
  <si>
    <t>Bacterial blood culture and molecular tests TAT (disaggregated by in-patient/out-patient/unknown/referred - from sample collection to reporting)</t>
  </si>
  <si>
    <t>Is the laboratory enrolled in an interlaboratory comparison or PT program for blood culture and molecular tests for organism identification, and AST? </t>
  </si>
  <si>
    <t>Does the laboratory receive onsite supervision visits as part of the EQA program for blood culture and molecular tests? </t>
  </si>
  <si>
    <t>How many molecular tests for urine pathogens were performed last year (Please specify)?</t>
  </si>
  <si>
    <t>Are the documents complete, in-date and witnessed by all staff performing urine culture or molecular tests?</t>
  </si>
  <si>
    <t>Number of urine culture and molecular tests performed (disaggregated by type):</t>
  </si>
  <si>
    <t>Number and percentage of samples for bacterial urine culture and molecular tests rejected (disaggregated by reason e.g. leaked, insufficient volume) (target &lt;1%)</t>
  </si>
  <si>
    <t>Number of urine culture and molecular tests where pathogens were identified / isolated (disaggregated by type):</t>
  </si>
  <si>
    <t>Urine culture and molecular test TAT (disaggregated by in-patient/out-patient/unknown/referred - from sample collection to reporting)</t>
  </si>
  <si>
    <t>Does the laboratory receive onsite supervision visits as part of the EQA program for urine culture and molecular tests?</t>
  </si>
  <si>
    <t>BACTERIAL DETECTION AND / OR IDENTIFICATION</t>
  </si>
  <si>
    <t>Total number of isolates</t>
  </si>
  <si>
    <t>Molecular detection assays (non-commercial / in-house)</t>
  </si>
  <si>
    <t>Freezer (-20 - -80°C)</t>
  </si>
  <si>
    <t xml:space="preserve">Does the laboratory have representation on all the following?
</t>
  </si>
  <si>
    <t>- Antimicrobial Stewardship Committee / Anti-Microbial Coordination Committee</t>
  </si>
  <si>
    <t>- Blood Agar</t>
  </si>
  <si>
    <t>- MacConkey agar</t>
  </si>
  <si>
    <t>- Mueller Hinton</t>
  </si>
  <si>
    <t>- SS Agar or eqivalent</t>
  </si>
  <si>
    <t>- Selenite F broth or equivalent</t>
  </si>
  <si>
    <t>- XLD or equivalent</t>
  </si>
  <si>
    <t>- UriSelect / CLED / or equivalent</t>
  </si>
  <si>
    <t>Are incubating blood cultures visually examined each day for signs of growth (e.g. turbidity, hemolysis or gas production)?</t>
  </si>
  <si>
    <t>It is highly recommended that assessors obtain the necessary permission to review the laboratory data. However, if assessors are unable to review the laboratory this question is NOT compulsory for completion of the assessment</t>
  </si>
  <si>
    <t>GLASS reporting and feedback</t>
  </si>
  <si>
    <t xml:space="preserve">Coagulase (slide or tube) </t>
  </si>
  <si>
    <r>
      <t xml:space="preserve">Are the following performance indicators collected?
</t>
    </r>
    <r>
      <rPr>
        <i/>
        <sz val="10"/>
        <color theme="1"/>
        <rFont val="Calibri"/>
        <family val="2"/>
        <scheme val="minor"/>
      </rPr>
      <t>It may not be possible for laboratories to distinguish between community and hospital acquired infection if this is not collected on the laboratory requisition form</t>
    </r>
  </si>
  <si>
    <r>
      <t xml:space="preserve">Unknown / referred
</t>
    </r>
    <r>
      <rPr>
        <i/>
        <sz val="10"/>
        <color theme="1"/>
        <rFont val="Calibri"/>
        <family val="2"/>
        <scheme val="minor"/>
      </rPr>
      <t>If the laboratory can’t distinguish between hospital &amp; community acquired infections, the number of organisms isolated should be recorded as "Unknown/referred"</t>
    </r>
  </si>
  <si>
    <t>Does the laboratory provide restrictive (selective or cascade) reporting of AST?</t>
  </si>
  <si>
    <t>Does the microbiology laboratory meet minimum space and infrastructure requirements?</t>
  </si>
  <si>
    <t>If yes, name of accrediting body?</t>
  </si>
  <si>
    <t>If yes, what tests is the laboratory accredited for?</t>
  </si>
  <si>
    <t>Enterococcus sp.</t>
  </si>
  <si>
    <r>
      <rPr>
        <sz val="10"/>
        <color theme="1"/>
        <rFont val="Calibri"/>
        <family val="2"/>
        <scheme val="minor"/>
      </rPr>
      <t>Coagulase-negative</t>
    </r>
    <r>
      <rPr>
        <i/>
        <sz val="10"/>
        <color theme="1"/>
        <rFont val="Calibri"/>
        <family val="2"/>
        <scheme val="minor"/>
      </rPr>
      <t xml:space="preserve"> Staphylococcus</t>
    </r>
  </si>
  <si>
    <t>- Gram positive cocci</t>
  </si>
  <si>
    <t>- Gram negative bacilli</t>
  </si>
  <si>
    <t>- Yeast</t>
  </si>
  <si>
    <r>
      <rPr>
        <sz val="10"/>
        <color theme="1"/>
        <rFont val="Calibri"/>
        <family val="2"/>
        <scheme val="minor"/>
      </rPr>
      <t xml:space="preserve">Coagulase-negative </t>
    </r>
    <r>
      <rPr>
        <i/>
        <sz val="10"/>
        <color theme="1"/>
        <rFont val="Calibri"/>
        <family val="2"/>
        <scheme val="minor"/>
      </rPr>
      <t>Staphylococcus</t>
    </r>
  </si>
  <si>
    <t>If yes, how frequently per year?</t>
  </si>
  <si>
    <t>Does the laboratory receive feedback from GLASS?</t>
  </si>
  <si>
    <t>6.1 &amp; 1.5</t>
  </si>
  <si>
    <t>Waste management:</t>
  </si>
  <si>
    <t>Does the laboratory handle waste appropriately including disposal media and infectious material generated during testing?</t>
  </si>
  <si>
    <t>Post-exposure prophylaxis:</t>
  </si>
  <si>
    <r>
      <t xml:space="preserve">Carbapenem resistant </t>
    </r>
    <r>
      <rPr>
        <i/>
        <sz val="10"/>
        <color theme="1"/>
        <rFont val="Calibri"/>
        <family val="2"/>
        <scheme val="minor"/>
      </rPr>
      <t xml:space="preserve">Salmonella </t>
    </r>
    <r>
      <rPr>
        <sz val="10"/>
        <color theme="1"/>
        <rFont val="Calibri"/>
        <family val="2"/>
        <scheme val="minor"/>
      </rPr>
      <t xml:space="preserve">&amp; </t>
    </r>
    <r>
      <rPr>
        <i/>
        <sz val="10"/>
        <color theme="1"/>
        <rFont val="Calibri"/>
        <family val="2"/>
        <scheme val="minor"/>
      </rPr>
      <t>Shigella</t>
    </r>
  </si>
  <si>
    <t>- Gram pos cocci</t>
  </si>
  <si>
    <t>- Gram neg bacilli</t>
  </si>
  <si>
    <t>Is the following equipment available, and if so, is it functional, monitored, serviced and maintained?</t>
  </si>
  <si>
    <t>Total other isolates:</t>
  </si>
  <si>
    <t>Number of stars</t>
  </si>
  <si>
    <t>How many genital culture and other tests were performed last year?</t>
  </si>
  <si>
    <t>Congenital (children)</t>
  </si>
  <si>
    <t>Symptomatic</t>
  </si>
  <si>
    <t>Contacts</t>
  </si>
  <si>
    <t>Culture</t>
  </si>
  <si>
    <t>Symptomatic vs. contact tracing</t>
  </si>
  <si>
    <t>Adult vs. congenital</t>
  </si>
  <si>
    <t>Male adult</t>
  </si>
  <si>
    <t>Female adult</t>
  </si>
  <si>
    <r>
      <t xml:space="preserve">Are the documents complete, in-date and witnessed by all staff performing </t>
    </r>
    <r>
      <rPr>
        <i/>
        <sz val="10"/>
        <color theme="1"/>
        <rFont val="Calibri"/>
        <family val="2"/>
        <scheme val="minor"/>
      </rPr>
      <t>N. gonorrhoeae</t>
    </r>
    <r>
      <rPr>
        <sz val="10"/>
        <color theme="1"/>
        <rFont val="Calibri"/>
        <family val="2"/>
        <scheme val="minor"/>
      </rPr>
      <t xml:space="preserve"> culture and molecular tests?</t>
    </r>
  </si>
  <si>
    <r>
      <t xml:space="preserve">Is there evidence that the laboratory has provided clients information / instructions on </t>
    </r>
    <r>
      <rPr>
        <i/>
        <sz val="10"/>
        <color theme="1"/>
        <rFont val="Calibri"/>
        <family val="2"/>
        <scheme val="minor"/>
      </rPr>
      <t>N. gonorrhoeae</t>
    </r>
    <r>
      <rPr>
        <sz val="10"/>
        <color theme="1"/>
        <rFont val="Calibri"/>
        <family val="2"/>
        <scheme val="minor"/>
      </rPr>
      <t xml:space="preserve"> sample collection, storage and transportation to the laboratory?</t>
    </r>
  </si>
  <si>
    <r>
      <t xml:space="preserve">Is there evidence that the laboratory has provided clients information / instructions on interpretation of </t>
    </r>
    <r>
      <rPr>
        <i/>
        <sz val="10"/>
        <color rgb="FF000000"/>
        <rFont val="Calibri"/>
        <family val="2"/>
        <scheme val="minor"/>
      </rPr>
      <t>N. gonorrhoeae</t>
    </r>
    <r>
      <rPr>
        <sz val="10"/>
        <color rgb="FF000000"/>
        <rFont val="Calibri"/>
        <family val="2"/>
        <scheme val="minor"/>
      </rPr>
      <t xml:space="preserve"> culture test results and AST?</t>
    </r>
  </si>
  <si>
    <t>- Selective media</t>
  </si>
  <si>
    <t>- Non-selective media</t>
  </si>
  <si>
    <t>Has the laboratory made sure that sample transportation time is kept under 12 hours?</t>
  </si>
  <si>
    <t>Does the laboratory monitor sample rejection rate and take action when trends point to problems related to sample collection and transportation?</t>
  </si>
  <si>
    <t>Has the laboratory ensured use of correct sample transportation systems (incl. transportation media)?</t>
  </si>
  <si>
    <t>Does the laboratory request form have space for indicating gender, age, whether treatment has started (incl. start date) and whether the case is symptomatic or asymptomatic (contact tracing)?</t>
  </si>
  <si>
    <t>Are two samples collected (one for culture and one for PCR)?</t>
  </si>
  <si>
    <t>Selective media (Thayer-Martin/Martin-Lewis/GC-Lect® or equivalent)</t>
  </si>
  <si>
    <t>Non-selective media (GC-chocolate agar or equivalent)</t>
  </si>
  <si>
    <t>BACTERIAL GENITAL CULTURE PROCEDURE</t>
  </si>
  <si>
    <t>GC-chocolate agar or equivalent</t>
  </si>
  <si>
    <r>
      <t xml:space="preserve">Are media used for primary culture of </t>
    </r>
    <r>
      <rPr>
        <i/>
        <sz val="10"/>
        <rFont val="Calibri"/>
        <family val="2"/>
        <scheme val="minor"/>
      </rPr>
      <t>N. gonorrhoeae</t>
    </r>
    <r>
      <rPr>
        <sz val="10"/>
        <rFont val="Calibri"/>
        <family val="2"/>
        <scheme val="minor"/>
      </rPr>
      <t xml:space="preserve"> incubated at 35-37°C for at least 24 hours? </t>
    </r>
  </si>
  <si>
    <t>When performing AST, are isolates used that have been incubated between 18 and 24 hours?</t>
  </si>
  <si>
    <r>
      <t xml:space="preserve">Is the following testing performed for </t>
    </r>
    <r>
      <rPr>
        <i/>
        <sz val="10"/>
        <rFont val="Calibri"/>
        <family val="2"/>
        <scheme val="minor"/>
      </rPr>
      <t>N. gonorrhoeae</t>
    </r>
    <r>
      <rPr>
        <sz val="10"/>
        <rFont val="Calibri"/>
        <family val="2"/>
        <scheme val="minor"/>
      </rPr>
      <t xml:space="preserve"> identification:</t>
    </r>
  </si>
  <si>
    <r>
      <t xml:space="preserve">Is the laboratory enrolled in an interlaboratory comparison or PT program for </t>
    </r>
    <r>
      <rPr>
        <i/>
        <sz val="10"/>
        <rFont val="Calibri"/>
        <family val="2"/>
        <scheme val="minor"/>
      </rPr>
      <t>N. gonorrhoeae</t>
    </r>
    <r>
      <rPr>
        <sz val="10"/>
        <rFont val="Calibri"/>
        <family val="2"/>
        <scheme val="minor"/>
      </rPr>
      <t xml:space="preserve"> culture and molecular tests for organism identification and AST? </t>
    </r>
  </si>
  <si>
    <r>
      <t xml:space="preserve">Does the laboratory receive onsite supervision visits as part of the EQA program for </t>
    </r>
    <r>
      <rPr>
        <i/>
        <sz val="10"/>
        <rFont val="Calibri"/>
        <family val="2"/>
        <scheme val="minor"/>
      </rPr>
      <t>N. gonorrhoeae</t>
    </r>
    <r>
      <rPr>
        <sz val="10"/>
        <rFont val="Calibri"/>
        <family val="2"/>
        <scheme val="minor"/>
      </rPr>
      <t xml:space="preserve"> culture and molecular tests? </t>
    </r>
  </si>
  <si>
    <t>Symptomatic cases vs. contacts</t>
  </si>
  <si>
    <t>Male vs. female vs. congenital (children)</t>
  </si>
  <si>
    <t>Number and percentage of genital samples rejected (disaggregated by reason e.g. leaked, transportation time too long) (target &lt;1%)</t>
  </si>
  <si>
    <t>By sample type</t>
  </si>
  <si>
    <t>Are the following performance indicators collected?</t>
  </si>
  <si>
    <r>
      <t xml:space="preserve">Number of culture tests where </t>
    </r>
    <r>
      <rPr>
        <i/>
        <sz val="10"/>
        <rFont val="Calibri"/>
        <family val="2"/>
        <scheme val="minor"/>
      </rPr>
      <t>N. gonorrhoeae</t>
    </r>
    <r>
      <rPr>
        <sz val="10"/>
        <rFont val="Calibri"/>
        <family val="2"/>
        <scheme val="minor"/>
      </rPr>
      <t xml:space="preserve"> was isolated or identified</t>
    </r>
  </si>
  <si>
    <t>G1.1</t>
  </si>
  <si>
    <t>G1.2</t>
  </si>
  <si>
    <t>G1.3</t>
  </si>
  <si>
    <t>G1.4</t>
  </si>
  <si>
    <t>G2.1</t>
  </si>
  <si>
    <t>G2.2</t>
  </si>
  <si>
    <t>G2.3</t>
  </si>
  <si>
    <t>G2.4</t>
  </si>
  <si>
    <t>G4.1</t>
  </si>
  <si>
    <t>G5.1</t>
  </si>
  <si>
    <t>G5.2</t>
  </si>
  <si>
    <t>G5.3</t>
  </si>
  <si>
    <t>G6.1</t>
  </si>
  <si>
    <t>G7.1</t>
  </si>
  <si>
    <t>G7.2</t>
  </si>
  <si>
    <t>G8.1</t>
  </si>
  <si>
    <t>G8.2</t>
  </si>
  <si>
    <t>G8.3</t>
  </si>
  <si>
    <t>G8.4</t>
  </si>
  <si>
    <t>G8.5</t>
  </si>
  <si>
    <t>G8.6</t>
  </si>
  <si>
    <t>G9.1</t>
  </si>
  <si>
    <t>G10.1</t>
  </si>
  <si>
    <t>G10.2</t>
  </si>
  <si>
    <t>G11.1</t>
  </si>
  <si>
    <t>G11.2</t>
  </si>
  <si>
    <t>G12.1</t>
  </si>
  <si>
    <t>G12.2</t>
  </si>
  <si>
    <t>A</t>
  </si>
  <si>
    <t>B</t>
  </si>
  <si>
    <t>C</t>
  </si>
  <si>
    <t>D</t>
  </si>
  <si>
    <t>E</t>
  </si>
  <si>
    <t>F</t>
  </si>
  <si>
    <t>G</t>
  </si>
  <si>
    <t>H</t>
  </si>
  <si>
    <t>- Genital module</t>
  </si>
  <si>
    <r>
      <t xml:space="preserve">If the laboratory uses </t>
    </r>
    <r>
      <rPr>
        <b/>
        <u/>
        <sz val="10"/>
        <color theme="1"/>
        <rFont val="Calibri"/>
        <family val="2"/>
        <scheme val="minor"/>
      </rPr>
      <t>conventional methods</t>
    </r>
    <r>
      <rPr>
        <sz val="10"/>
        <color theme="1"/>
        <rFont val="Calibri"/>
        <family val="2"/>
        <scheme val="minor"/>
      </rPr>
      <t xml:space="preserve"> for organism identification and AST:</t>
    </r>
  </si>
  <si>
    <t>- General AMR module</t>
  </si>
  <si>
    <t xml:space="preserve">Does the laboratory maintain all equipment for isolation / detection / identification and AST of pathogens? (see question D)? </t>
  </si>
  <si>
    <t>Does the laboratory perform AST on at least the following urinary pathogens using an approved test method (see question F of the General AMR Module)?</t>
  </si>
  <si>
    <t>Does the laboratory provide feedback to clinicians (directly or via oversight committees, see G2.1) regarding:
- Sample quality &amp; sample rejection rates
- Identity &amp; frequency of isolated or identified pathogens</t>
  </si>
  <si>
    <t>Are blood culture bottles which showed signs of positive growth, but from which no aerobic bacteria were isolated, sub-cultured to chocolate agar?</t>
  </si>
  <si>
    <t>Genital scorecard</t>
  </si>
  <si>
    <t>Overall genital scorecard</t>
  </si>
  <si>
    <t>1. SLIPTA Summary Report: provides a calculated summary score for the AMR and SLIPTA assessments. Scores are automatically updated when the AMR (green) &amp; SLIPTA (purple) tabbed sheets are completed.</t>
  </si>
  <si>
    <t xml:space="preserve">2. AMR Summary Report: provides a calculated summary score for the AMR assessments (only). Scores are automatically updated when the AMR (green) tabbed sheets are completed. </t>
  </si>
  <si>
    <t>1. Set Audit Scope</t>
  </si>
  <si>
    <t xml:space="preserve">This TAB allows the assessor to select which technical modules will be completed. Note: Selection of the one or more technical modules is essential to using the eTool. </t>
  </si>
  <si>
    <t>2. General AMR module</t>
  </si>
  <si>
    <t xml:space="preserve">6. Genital module </t>
  </si>
  <si>
    <t>Pevious audit information (yellow)</t>
  </si>
  <si>
    <t>AMR section (green)</t>
  </si>
  <si>
    <t>Summary section (blue):</t>
  </si>
  <si>
    <t>This section provides place to record the scores from previous (SLIPTA and AMR) assessments conducted at the laboratory.</t>
  </si>
  <si>
    <t>Only cells colored light green are editable by the assessor. These cells either allow for a value to be selected from a drop down list or for the input of text or numbers. The drop down menu options reflect the answer choices on the AMR modules or SLIPTA checklist documents.</t>
  </si>
  <si>
    <t xml:space="preserve">The ability to reliably isolate and identify bacterial pathogens and conduct antimicrobial susceptibility testing (AST) would enable selection of appropriate treatment leading to better patient outcomes, reduced cost and reduced antibiotic pressure for generation of antimicrobial resistance (AMR). Data from such testing would enable local and national surveillance to inform treatment guidelines and allow aggregation of data and reporting to global surveillance mechanisms such as World Health Organization (WHO) GLASS.
</t>
  </si>
  <si>
    <t xml:space="preserve">The "AMR Testing Scorecard eTool" supplements the hard-copy technical modules &amp; SLIPTA checklist and automated analysis and reporting of assessments.
</t>
  </si>
  <si>
    <t>Antimicrobial Resistance (AMR) Laboratory Quality Scorecard</t>
  </si>
  <si>
    <t>To compare with previous audit data, select previous audit:</t>
  </si>
  <si>
    <t>GENITAL MODULE AUDIT SCORE SUMMARY</t>
  </si>
  <si>
    <t>Genital module total</t>
  </si>
  <si>
    <t>Answer to AMR question G1.1</t>
  </si>
  <si>
    <t>Answer to AMR question G1.2</t>
  </si>
  <si>
    <t>Answer to AMR question G1.3</t>
  </si>
  <si>
    <t>Answer to AMR question G4.1</t>
  </si>
  <si>
    <t>Answer to AMR question G8.2</t>
  </si>
  <si>
    <t>Answer to AMR question G8.3</t>
  </si>
  <si>
    <t>Answer to AMR question G8.4</t>
  </si>
  <si>
    <t>Answer to AMR question G8.5</t>
  </si>
  <si>
    <t>Answer to AMR question G8.6</t>
  </si>
  <si>
    <t>Answer to AMR question G9.1</t>
  </si>
  <si>
    <t>Answer to AMR question G11.1</t>
  </si>
  <si>
    <t>It is highly recommended that assessors obtain the necessary permission to review the laboratory data. However, if assessors are unable to review the laboratory data this question is NOT compulsory for completion of the assessment.</t>
  </si>
  <si>
    <t xml:space="preserve">It is highly recommended that assessors obtain the necessary permission to review the laboratory data. However, if assessors are unable to review the laboratory data this question is NOT compulsory for completion of the assessment.
</t>
  </si>
  <si>
    <t>See: http://www.who.int/glass/en/ and other frequently isolated pathogens.</t>
  </si>
  <si>
    <t>Hospital-acquired infections are defined as bacterial infections in hospitalized patients (i.e. pathogenic bacterial isolated from a sample collected more than 48 hours after admission).</t>
  </si>
  <si>
    <t>Community-acquired infections are defined as ambulatory patients and hospitalized patients from which a sample was collected less than 48 hours after admission.</t>
  </si>
  <si>
    <t>If the laboratory can’t distinguish between hospital &amp; community acquired infections, the number of organisms isolated should be recorded as "Unknown/referred".</t>
  </si>
  <si>
    <t>Molecular tests performed on blood for the detection of bacterial blood pathogens.</t>
  </si>
  <si>
    <t>Gradient / disk diffusion / E-test</t>
  </si>
  <si>
    <t xml:space="preserve">Does the laboratory routinely perform AST on bacterial pathogens? </t>
  </si>
  <si>
    <t>If so, which methods are used for:</t>
  </si>
  <si>
    <t>Gradient / Disk diffusion / E-test</t>
  </si>
  <si>
    <r>
      <t>Incubator (CO</t>
    </r>
    <r>
      <rPr>
        <vertAlign val="subscript"/>
        <sz val="10"/>
        <color theme="1"/>
        <rFont val="Calibri"/>
        <family val="2"/>
        <scheme val="minor"/>
      </rPr>
      <t>2</t>
    </r>
    <r>
      <rPr>
        <sz val="10"/>
        <color theme="1"/>
        <rFont val="Calibri"/>
        <family val="2"/>
        <scheme val="minor"/>
      </rPr>
      <t>)</t>
    </r>
  </si>
  <si>
    <t>Clinical &amp; Laboratory Standards Institute (CLSI) (https://www.clsi.org)</t>
  </si>
  <si>
    <t>Other - please specify</t>
  </si>
  <si>
    <t>&lt;-- Example of conventional methods: Gram stain, biochemical tests.</t>
  </si>
  <si>
    <t>&lt;-- Example of automated systems: Vitek, Microscan, Phoenix.</t>
  </si>
  <si>
    <t>&lt;-- BioMérieux’s API identification and other similiar products.</t>
  </si>
  <si>
    <t>&lt;-- Molecular detection platforms including real-time PCR and sequencing.</t>
  </si>
  <si>
    <t>Molecular detection assays (non-commercial/in-house)</t>
  </si>
  <si>
    <r>
      <rPr>
        <b/>
        <i/>
        <sz val="10"/>
        <color theme="1"/>
        <rFont val="Calibri"/>
        <family val="2"/>
        <scheme val="minor"/>
      </rPr>
      <t>Functional</t>
    </r>
    <r>
      <rPr>
        <i/>
        <sz val="10"/>
        <color theme="1"/>
        <rFont val="Calibri"/>
        <family val="2"/>
        <scheme val="minor"/>
      </rPr>
      <t xml:space="preserve">: is the equipment in working order?
</t>
    </r>
    <r>
      <rPr>
        <b/>
        <i/>
        <sz val="10"/>
        <color theme="1"/>
        <rFont val="Calibri"/>
        <family val="2"/>
        <scheme val="minor"/>
      </rPr>
      <t>Monitored</t>
    </r>
    <r>
      <rPr>
        <i/>
        <sz val="10"/>
        <color theme="1"/>
        <rFont val="Calibri"/>
        <family val="2"/>
        <scheme val="minor"/>
      </rPr>
      <t xml:space="preserve">: is the functionality of equipment regularly checked (e.g. temperature / calibrated)?
</t>
    </r>
    <r>
      <rPr>
        <b/>
        <i/>
        <sz val="10"/>
        <color theme="1"/>
        <rFont val="Calibri"/>
        <family val="2"/>
        <scheme val="minor"/>
      </rPr>
      <t>Serviced</t>
    </r>
    <r>
      <rPr>
        <i/>
        <sz val="10"/>
        <color theme="1"/>
        <rFont val="Calibri"/>
        <family val="2"/>
        <scheme val="minor"/>
      </rPr>
      <t xml:space="preserve">: is the equipment regularly serviced by a qualified service technician? Review equipment logbook.
</t>
    </r>
    <r>
      <rPr>
        <b/>
        <i/>
        <sz val="10"/>
        <color theme="1"/>
        <rFont val="Calibri"/>
        <family val="2"/>
        <scheme val="minor"/>
      </rPr>
      <t>Maintained</t>
    </r>
    <r>
      <rPr>
        <i/>
        <sz val="10"/>
        <color theme="1"/>
        <rFont val="Calibri"/>
        <family val="2"/>
        <scheme val="minor"/>
      </rPr>
      <t>: is the equipment regularly maintained according to the manufacturer’s recommendations (e.g. cleaning)? Review SOP and equipment logbook.</t>
    </r>
  </si>
  <si>
    <t>&lt;-- Either directly or through a supervising reference or central laboratory in case of an AMR surveillance network.</t>
  </si>
  <si>
    <t>See ISO15189:2012 Clause 5.5.3 for minimum requirements for a technical Standard Operating Procedure (SOP).</t>
  </si>
  <si>
    <r>
      <t xml:space="preserve">If the laboratory uses </t>
    </r>
    <r>
      <rPr>
        <b/>
        <u/>
        <sz val="10"/>
        <color theme="1"/>
        <rFont val="Calibri"/>
        <family val="2"/>
        <scheme val="minor"/>
      </rPr>
      <t>automated methods</t>
    </r>
    <r>
      <rPr>
        <sz val="10"/>
        <color theme="1"/>
        <rFont val="Calibri"/>
        <family val="2"/>
        <scheme val="minor"/>
      </rPr>
      <t xml:space="preserve"> (including MS &amp; molecular methods) for organism identification and AST (e.g. MS, molecular, Vitek, Microscan, Phoenix):</t>
    </r>
  </si>
  <si>
    <t>All generic requirements apply, see SLIPTA Section 6. Note: this checklist (with or without SLIPTA) can be used for internal and external audits.</t>
  </si>
  <si>
    <r>
      <t xml:space="preserve">Are storage areas for reagents and supplies setup, maintained and monitored according to manufacturer’s requirements?
</t>
    </r>
    <r>
      <rPr>
        <i/>
        <sz val="10"/>
        <color theme="1"/>
        <rFont val="Calibri"/>
        <family val="2"/>
        <scheme val="minor"/>
      </rPr>
      <t>Ensure all supplies / reagents have not expired. Antibiotic packages not in use should be stored in a non-defrosting freezer, unopened and in their original packaging. Once opened, the antibiotic disks must be stored in such a way that the lot number and expiration date of each disk is always traceable. The antibiotic disk cartridges and strips should be stored in a tightly sealed container with active desiccants-the desiccants should be replaced or recharged at least monthly.</t>
    </r>
  </si>
  <si>
    <r>
      <t xml:space="preserve">Is all media for bacterial culture isolation, identification and AST stored correctly and in date (from date of manufacture media must be stored at 2-8 °C)?
</t>
    </r>
    <r>
      <rPr>
        <i/>
        <sz val="10"/>
        <color theme="1"/>
        <rFont val="Calibri"/>
        <family val="2"/>
        <scheme val="minor"/>
      </rPr>
      <t>According to manufacturer’s requirements.</t>
    </r>
  </si>
  <si>
    <t>Do QC records for MAC plates demonstrate that they are checked for their ability to suppress growth of Gram-positive organisms while allowing the growth of Gram-negative organisms?</t>
  </si>
  <si>
    <r>
      <t xml:space="preserve">Does the laboratory perform QC testing on all media before use?
</t>
    </r>
    <r>
      <rPr>
        <i/>
        <sz val="10"/>
        <color theme="1"/>
        <rFont val="Calibri"/>
        <family val="2"/>
        <scheme val="minor"/>
      </rPr>
      <t>This includes in-house made or purchased from commercial sources</t>
    </r>
    <r>
      <rPr>
        <sz val="10"/>
        <color theme="1"/>
        <rFont val="Calibri"/>
        <family val="2"/>
        <scheme val="minor"/>
      </rPr>
      <t>.</t>
    </r>
  </si>
  <si>
    <t>For complete recommended procedure, see the User Guide.</t>
  </si>
  <si>
    <t>Is the lab using inoculation medium appropriate for the procedure being performed?</t>
  </si>
  <si>
    <r>
      <t xml:space="preserve">Does the laboratory confirm the detection / identification result by another method? 
</t>
    </r>
    <r>
      <rPr>
        <i/>
        <sz val="10"/>
        <color theme="1"/>
        <rFont val="Calibri"/>
        <family val="2"/>
        <scheme val="minor"/>
      </rPr>
      <t>Follow-up or confirmatory testing should be performed if the software flags a questionable result and if testing is performed using a non-commercial method (or commercial method on a non-validated sample type).</t>
    </r>
    <r>
      <rPr>
        <sz val="10"/>
        <color theme="1"/>
        <rFont val="Calibri"/>
        <family val="2"/>
        <scheme val="minor"/>
      </rPr>
      <t xml:space="preserve">
</t>
    </r>
  </si>
  <si>
    <t>When performing AST, are well-isolated, pure colonies (as evidenced by Gram stain, colony morphology, etc.) used?</t>
  </si>
  <si>
    <r>
      <t>Is the following testing performed for</t>
    </r>
    <r>
      <rPr>
        <i/>
        <sz val="10"/>
        <color theme="1"/>
        <rFont val="Calibri"/>
        <family val="2"/>
        <scheme val="minor"/>
      </rPr>
      <t xml:space="preserve"> S. aureus</t>
    </r>
    <r>
      <rPr>
        <sz val="10"/>
        <color theme="1"/>
        <rFont val="Calibri"/>
        <family val="2"/>
        <scheme val="minor"/>
      </rPr>
      <t xml:space="preserve"> identification?
</t>
    </r>
    <r>
      <rPr>
        <i/>
        <sz val="10"/>
        <color theme="1"/>
        <rFont val="Calibri"/>
        <family val="2"/>
        <scheme val="minor"/>
      </rPr>
      <t>If the laboratory performs penicillin AST, it is recommended that S. aureus isolates with penicillin zones sizes or MICs in the susceptible range are tested for B-lactamase production using the zone-edge test or a nitrocefin test before being reported as penicillin susceptible.</t>
    </r>
  </si>
  <si>
    <t>Co-trimoxazole</t>
  </si>
  <si>
    <t>Ceftriaxone or cefotaxime</t>
  </si>
  <si>
    <r>
      <t xml:space="preserve">Oxacillin
</t>
    </r>
    <r>
      <rPr>
        <i/>
        <sz val="10"/>
        <color theme="1"/>
        <rFont val="Calibri"/>
        <family val="2"/>
        <scheme val="minor"/>
      </rPr>
      <t>If the laboratory uses an oxacillin disk (1ug) to screen for penicillin resistance (Penicillin G or Benzylpenicillin, the IV formulation) in S. pneumoniae and the zone size &lt; 20, then the laboratory must do an MIC method before reporting penicillin as resistant (CLSI recommendation). EUCAST recommends that if the zone size is &lt; 20mm to do a MIC, if ≧ 20 mm the result should be reported as susceptible.</t>
    </r>
  </si>
  <si>
    <r>
      <t xml:space="preserve">Methicillin resistant </t>
    </r>
    <r>
      <rPr>
        <i/>
        <sz val="10"/>
        <color theme="1"/>
        <rFont val="Calibri"/>
        <family val="2"/>
        <scheme val="minor"/>
      </rPr>
      <t>S. aureus</t>
    </r>
  </si>
  <si>
    <r>
      <t xml:space="preserve">Carbapenem resistant </t>
    </r>
    <r>
      <rPr>
        <i/>
        <sz val="10"/>
        <color theme="1"/>
        <rFont val="Calibri"/>
        <family val="2"/>
        <scheme val="minor"/>
      </rPr>
      <t>Enterobacteriaceae</t>
    </r>
  </si>
  <si>
    <r>
      <t xml:space="preserve">Multidrug resistant </t>
    </r>
    <r>
      <rPr>
        <i/>
        <sz val="10"/>
        <color theme="1"/>
        <rFont val="Calibri"/>
        <family val="2"/>
        <scheme val="minor"/>
      </rPr>
      <t>Pseudomonas</t>
    </r>
  </si>
  <si>
    <r>
      <t xml:space="preserve">Multidrug resistant </t>
    </r>
    <r>
      <rPr>
        <i/>
        <sz val="10"/>
        <color theme="1"/>
        <rFont val="Calibri"/>
        <family val="2"/>
        <scheme val="minor"/>
      </rPr>
      <t>Acinetobacter</t>
    </r>
  </si>
  <si>
    <r>
      <t xml:space="preserve">Does the final report for blood culture list the organisms for which the specimen was and was not cultured?
</t>
    </r>
    <r>
      <rPr>
        <i/>
        <sz val="10"/>
        <color theme="1"/>
        <rFont val="Calibri"/>
        <family val="2"/>
        <scheme val="minor"/>
      </rPr>
      <t>The laboratory should inform the clinician on the report what organisms were excluded during the culture process. This may be either by choice of media or incubation conditions (e.g. anaerobic organisms). Assessors should review a number of laboratory reports to determine how results are reported. Procedures should be consistent with the laboratory’s SOPs.</t>
    </r>
  </si>
  <si>
    <r>
      <t xml:space="preserve">Does the laboratory report alert organisms which include at least?
</t>
    </r>
    <r>
      <rPr>
        <i/>
        <sz val="10"/>
        <color theme="1"/>
        <rFont val="Calibri"/>
        <family val="2"/>
        <scheme val="minor"/>
      </rPr>
      <t>(Alert organisms are organisms with significant public health threat and / or organisms that are notifiable)</t>
    </r>
    <r>
      <rPr>
        <sz val="10"/>
        <color theme="1"/>
        <rFont val="Calibri"/>
        <family val="2"/>
        <scheme val="minor"/>
      </rPr>
      <t>.</t>
    </r>
  </si>
  <si>
    <t>Number and percentage of contaminated blood culture tests (disaggregated by in-patient &amp; out-patient &amp; unknown/referred)</t>
  </si>
  <si>
    <r>
      <t xml:space="preserve">Are all reports shared periodically with clinicians and AMR surveillance authorities (as applicable)? 
</t>
    </r>
    <r>
      <rPr>
        <i/>
        <sz val="10"/>
        <color theme="1"/>
        <rFont val="Calibri"/>
        <family val="2"/>
        <scheme val="minor"/>
      </rPr>
      <t>Assessors should review the guidance documents of the surveillance committees to determine the frequency that the laboratory should share its reports. If no recommendations exist, this should be at least quarterly</t>
    </r>
    <r>
      <rPr>
        <sz val="10"/>
        <color theme="1"/>
        <rFont val="Calibri"/>
        <family val="2"/>
        <scheme val="minor"/>
      </rPr>
      <t>.</t>
    </r>
  </si>
  <si>
    <t>Do reports for clinicians and AMR surveillance authorities include at a minimum the number of samples, isolated or identified organisms and AST patterns?</t>
  </si>
  <si>
    <r>
      <t xml:space="preserve">Are the following performance indicators collected?
</t>
    </r>
    <r>
      <rPr>
        <i/>
        <sz val="10"/>
        <color theme="1"/>
        <rFont val="Calibri"/>
        <family val="2"/>
        <scheme val="minor"/>
      </rPr>
      <t>It may not be possible for laboratories to distinguish between community and hospital acquired infection if this is not collected on the laboratory requisition form</t>
    </r>
    <r>
      <rPr>
        <sz val="10"/>
        <color theme="1"/>
        <rFont val="Calibri"/>
        <family val="2"/>
        <scheme val="minor"/>
      </rPr>
      <t>.</t>
    </r>
  </si>
  <si>
    <t>Community-acquired (ambulatory patients and hospitalized patients from which a sample was collected less than 48 hours after admission).</t>
  </si>
  <si>
    <r>
      <t xml:space="preserve">Unknown / referred
</t>
    </r>
    <r>
      <rPr>
        <i/>
        <sz val="10"/>
        <color theme="1"/>
        <rFont val="Calibri"/>
        <family val="2"/>
        <scheme val="minor"/>
      </rPr>
      <t>If the laboratory can’t distinguish between hospital &amp; community acquired infections, the number of organisms isolated should be recorded as "Unknown/referred"</t>
    </r>
    <r>
      <rPr>
        <sz val="10"/>
        <color theme="1"/>
        <rFont val="Calibri"/>
        <family val="2"/>
        <scheme val="minor"/>
      </rPr>
      <t>.</t>
    </r>
  </si>
  <si>
    <t>Is a biological safety cabinet (BSC) or hood available and used for handling specimens or organisms considered to be highly contagious by airborne routes?</t>
  </si>
  <si>
    <t>Is there a clinical microbiologist and / or pathologist with experience in microbiology on staff?</t>
  </si>
  <si>
    <t>Molecular tests performed on blood for the detection of bacterial fecal pathogens.</t>
  </si>
  <si>
    <t>Community-acquired infections are defined as ambulatory patients and hospitalized patients from which a sam-ple was collected less than 48 hours after admission.</t>
  </si>
  <si>
    <t>&lt;-- Molecular detection platforms for detection and AST including real-time PCR and sequencing. 
      Equipment may include thermocyclers, electrophoresis and gel documentation systems.</t>
  </si>
  <si>
    <r>
      <t xml:space="preserve">Evaluation and audits:
</t>
    </r>
    <r>
      <rPr>
        <i/>
        <sz val="10"/>
        <color theme="1"/>
        <rFont val="Calibri"/>
        <family val="2"/>
        <scheme val="minor"/>
      </rPr>
      <t>It is recommended that internal audits be conducted at least annually. External audits are conducted less frequently-assessors should use the recommendation of local accrediting body to determine the frequency of external audits</t>
    </r>
    <r>
      <rPr>
        <sz val="10"/>
        <color theme="1"/>
        <rFont val="Calibri"/>
        <family val="2"/>
        <scheme val="minor"/>
      </rPr>
      <t>.</t>
    </r>
  </si>
  <si>
    <r>
      <t xml:space="preserve">Do QC records demonstrate that they are checked for their ability to suppress growth of Enterobacteriaciae while allowing the growth of </t>
    </r>
    <r>
      <rPr>
        <i/>
        <sz val="10"/>
        <color theme="1"/>
        <rFont val="Calibri"/>
        <family val="2"/>
        <scheme val="minor"/>
      </rPr>
      <t>Salmonella</t>
    </r>
    <r>
      <rPr>
        <sz val="10"/>
        <color theme="1"/>
        <rFont val="Calibri"/>
        <family val="2"/>
        <scheme val="minor"/>
      </rPr>
      <t xml:space="preserve"> &amp; </t>
    </r>
    <r>
      <rPr>
        <i/>
        <sz val="10"/>
        <color theme="1"/>
        <rFont val="Calibri"/>
        <family val="2"/>
        <scheme val="minor"/>
      </rPr>
      <t>Shigella</t>
    </r>
    <r>
      <rPr>
        <sz val="10"/>
        <color theme="1"/>
        <rFont val="Calibri"/>
        <family val="2"/>
        <scheme val="minor"/>
      </rPr>
      <t>?</t>
    </r>
  </si>
  <si>
    <r>
      <t xml:space="preserve">Do QC records demonstrate that Selenite F is checked for their ability to suppress growth of Enterobacteriaciae while allowing the growth of </t>
    </r>
    <r>
      <rPr>
        <i/>
        <sz val="10"/>
        <color theme="1"/>
        <rFont val="Calibri"/>
        <family val="2"/>
        <scheme val="minor"/>
      </rPr>
      <t>Salmonella</t>
    </r>
    <r>
      <rPr>
        <sz val="10"/>
        <color theme="1"/>
        <rFont val="Calibri"/>
        <family val="2"/>
        <scheme val="minor"/>
      </rPr>
      <t xml:space="preserve"> &amp; </t>
    </r>
    <r>
      <rPr>
        <i/>
        <sz val="10"/>
        <color theme="1"/>
        <rFont val="Calibri"/>
        <family val="2"/>
        <scheme val="minor"/>
      </rPr>
      <t>Shigella</t>
    </r>
    <r>
      <rPr>
        <sz val="10"/>
        <color theme="1"/>
        <rFont val="Calibri"/>
        <family val="2"/>
        <scheme val="minor"/>
      </rPr>
      <t>?</t>
    </r>
  </si>
  <si>
    <r>
      <t xml:space="preserve">Does the laboratory perform QC testing on all media before use?
</t>
    </r>
    <r>
      <rPr>
        <i/>
        <sz val="10"/>
        <color theme="1"/>
        <rFont val="Calibri"/>
        <family val="2"/>
        <scheme val="minor"/>
      </rPr>
      <t>This includes in-house made or purchased from commercial sources.</t>
    </r>
  </si>
  <si>
    <r>
      <t xml:space="preserve">In cholera endemic areas, does the laboratory perform an isolation procedure for </t>
    </r>
    <r>
      <rPr>
        <i/>
        <sz val="10"/>
        <color theme="1"/>
        <rFont val="Calibri"/>
        <family val="2"/>
        <scheme val="minor"/>
      </rPr>
      <t>Vibrio</t>
    </r>
    <r>
      <rPr>
        <sz val="10"/>
        <color theme="1"/>
        <rFont val="Calibri"/>
        <family val="2"/>
        <scheme val="minor"/>
      </rPr>
      <t xml:space="preserve"> using TCBS and alkaline peptone water?</t>
    </r>
  </si>
  <si>
    <r>
      <t>Are blood culture subculture plates incubated at 35-37</t>
    </r>
    <r>
      <rPr>
        <sz val="10"/>
        <color theme="1"/>
        <rFont val="Calibri"/>
        <family val="2"/>
      </rPr>
      <t>°C?</t>
    </r>
  </si>
  <si>
    <r>
      <t xml:space="preserve">For automated, kit-based, MS or conventional methods:
</t>
    </r>
    <r>
      <rPr>
        <i/>
        <sz val="10"/>
        <color theme="1"/>
        <rFont val="Calibri"/>
        <family val="2"/>
        <scheme val="minor"/>
      </rPr>
      <t>Refer to instructions for use for commercial and non-commercial molecular identification assays.</t>
    </r>
  </si>
  <si>
    <r>
      <rPr>
        <i/>
        <sz val="10"/>
        <color theme="1"/>
        <rFont val="Calibri"/>
        <family val="2"/>
        <scheme val="minor"/>
      </rPr>
      <t>Shigella</t>
    </r>
    <r>
      <rPr>
        <sz val="10"/>
        <color theme="1"/>
        <rFont val="Calibri"/>
        <family val="2"/>
        <scheme val="minor"/>
      </rPr>
      <t xml:space="preserve"> serology</t>
    </r>
  </si>
  <si>
    <r>
      <rPr>
        <i/>
        <sz val="10"/>
        <color theme="1"/>
        <rFont val="Calibri"/>
        <family val="2"/>
        <scheme val="minor"/>
      </rPr>
      <t>Salmonella</t>
    </r>
    <r>
      <rPr>
        <sz val="10"/>
        <color theme="1"/>
        <rFont val="Calibri"/>
        <family val="2"/>
        <scheme val="minor"/>
      </rPr>
      <t xml:space="preserve"> serology</t>
    </r>
  </si>
  <si>
    <r>
      <t xml:space="preserve">Does the laboratory report alert organisms which include at least:
</t>
    </r>
    <r>
      <rPr>
        <i/>
        <sz val="10"/>
        <color theme="1"/>
        <rFont val="Calibri"/>
        <family val="2"/>
        <scheme val="minor"/>
      </rPr>
      <t>(Alert organisms are organisms with significant public health threat and/or organisms that are notifiable).</t>
    </r>
  </si>
  <si>
    <t>Does the laboratory liaise with the clinical site when there is a suspected Hospital Acquired Infection (HAI) and / or nosocomial outbreak?
E.g. Cluster of identical organisms isolated from a ward.</t>
  </si>
  <si>
    <t>Hospital-acquired infections are defined as bacterial infections in hospitalized patient (i.e. pathogenic bacterial isolated from a sample collected more than 48 hours after admission).</t>
  </si>
  <si>
    <t>Molecular tests performed on urine for the detection of urine pathogens.</t>
  </si>
  <si>
    <t>It is highly recommended that assessors obtain the necessary permission to review the laboratory data. However, if assessors are unable to review the laboratory this question is NOT compulsory for completion of the assessment.</t>
  </si>
  <si>
    <t>N. gonorrhoeae</t>
  </si>
  <si>
    <r>
      <t>If the laboratory uses </t>
    </r>
    <r>
      <rPr>
        <b/>
        <u/>
        <sz val="10"/>
        <color theme="1"/>
        <rFont val="Calibri"/>
        <family val="2"/>
        <scheme val="minor"/>
      </rPr>
      <t>kit-based methods</t>
    </r>
    <r>
      <rPr>
        <sz val="10"/>
        <color theme="1"/>
        <rFont val="Calibri"/>
        <family val="2"/>
        <scheme val="minor"/>
      </rPr>
      <t xml:space="preserve"> for organism identification:
</t>
    </r>
    <r>
      <rPr>
        <i/>
        <sz val="10"/>
        <color theme="1"/>
        <rFont val="Calibri"/>
        <family val="2"/>
        <scheme val="minor"/>
      </rPr>
      <t>e.g. BioMérieux’s API identification and other similar products</t>
    </r>
    <r>
      <rPr>
        <sz val="10"/>
        <color theme="1"/>
        <rFont val="Calibri"/>
        <family val="2"/>
        <scheme val="minor"/>
      </rPr>
      <t>.</t>
    </r>
  </si>
  <si>
    <t>Does the Laboratory Request Form have space to distinguish between MSU, suprapubic and urine collected from catheters?</t>
  </si>
  <si>
    <t>Do QC records for UriSelect or equivalent agar plates demonstrate their ability to visualize lactose fermentation and Gram-positive organisms?</t>
  </si>
  <si>
    <t>Do QC records for CLED or equivalent agar plates demonstrate their ability to visualize lactose fermentation and Gram-positive organisms?</t>
  </si>
  <si>
    <t>Does the laboratory perform a cell count on all urine specimens prior to inoculation on culture media in order to determine the number of white blood cells in the urine?</t>
  </si>
  <si>
    <r>
      <t>Does the laboratory perform a bacterial culture on all urine samples (or those with cell counts &gt; 10</t>
    </r>
    <r>
      <rPr>
        <vertAlign val="superscript"/>
        <sz val="10"/>
        <color rgb="FF000000"/>
        <rFont val="Calibri"/>
        <family val="2"/>
        <scheme val="minor"/>
      </rPr>
      <t>5</t>
    </r>
    <r>
      <rPr>
        <sz val="10"/>
        <color rgb="FF000000"/>
        <rFont val="Calibri"/>
        <family val="2"/>
        <scheme val="minor"/>
      </rPr>
      <t xml:space="preserve"> white blood cells /mL) as per their policy?</t>
    </r>
  </si>
  <si>
    <t xml:space="preserve">Are media used for primary culture of urine incubated aerobically at 35-37°C for at least 18 hours? </t>
  </si>
  <si>
    <t>Is the following testing performed to identify Gram negative bacilli?</t>
  </si>
  <si>
    <r>
      <t xml:space="preserve">Does the final report for bacterial urine cultures list the organisms for which the specimen was and was not cultured?
</t>
    </r>
    <r>
      <rPr>
        <i/>
        <sz val="10"/>
        <color theme="1"/>
        <rFont val="Calibri"/>
        <family val="2"/>
        <scheme val="minor"/>
      </rPr>
      <t>The laboratory should inform the clinician on the report what organisms were excluded during the culture process. This may be either by choice of media or incubation conditions (e.g. anaerobic organisms).</t>
    </r>
    <r>
      <rPr>
        <sz val="10"/>
        <color theme="1"/>
        <rFont val="Calibri"/>
        <family val="2"/>
        <scheme val="minor"/>
      </rPr>
      <t xml:space="preserve"> </t>
    </r>
    <r>
      <rPr>
        <i/>
        <sz val="10"/>
        <color theme="1"/>
        <rFont val="Calibri"/>
        <family val="2"/>
        <scheme val="minor"/>
      </rPr>
      <t>Assessors should review a number of laboratory reports to determine how results are reported. Procedures should be consistent with the laboratory’s SOPs.</t>
    </r>
  </si>
  <si>
    <r>
      <t xml:space="preserve">Does the laboratory report alert organisms which include at least?
</t>
    </r>
    <r>
      <rPr>
        <i/>
        <sz val="10"/>
        <color theme="1"/>
        <rFont val="Calibri"/>
        <family val="2"/>
        <scheme val="minor"/>
      </rPr>
      <t>(Alert organisms are organisms with significant public health threat and / or organisms that are notifiable).</t>
    </r>
  </si>
  <si>
    <r>
      <t>Number and percentage of urine culture with cell counts &gt; 10</t>
    </r>
    <r>
      <rPr>
        <vertAlign val="superscript"/>
        <sz val="10"/>
        <color theme="1"/>
        <rFont val="Calibri"/>
        <family val="2"/>
        <scheme val="minor"/>
      </rPr>
      <t>5</t>
    </r>
    <r>
      <rPr>
        <sz val="10"/>
        <color theme="1"/>
        <rFont val="Calibri"/>
        <family val="2"/>
        <scheme val="minor"/>
      </rPr>
      <t xml:space="preserve"> cells/ml</t>
    </r>
  </si>
  <si>
    <r>
      <t xml:space="preserve">Hospital-acquired
</t>
    </r>
    <r>
      <rPr>
        <i/>
        <sz val="10"/>
        <color theme="1"/>
        <rFont val="Calibri"/>
        <family val="2"/>
        <scheme val="minor"/>
      </rPr>
      <t>Hospital-acquired infections are defined as bacterial infections in hospitalized patient (i.e. pathogenic bacterial isolated from a sample collected more than 48 hours after admission)</t>
    </r>
    <r>
      <rPr>
        <sz val="10"/>
        <color theme="1"/>
        <rFont val="Calibri"/>
        <family val="2"/>
        <scheme val="minor"/>
      </rPr>
      <t>.</t>
    </r>
  </si>
  <si>
    <r>
      <t xml:space="preserve">Community-acquired
</t>
    </r>
    <r>
      <rPr>
        <i/>
        <sz val="10"/>
        <color theme="1"/>
        <rFont val="Calibri"/>
        <family val="2"/>
        <scheme val="minor"/>
      </rPr>
      <t>Community-acquired infections are defined as ambulatory patients and hospitalized patients from which a sample was collected less than 48 hours after admission.</t>
    </r>
  </si>
  <si>
    <r>
      <t xml:space="preserve">Are suitable disinfectants available for use when processing samples, are they freshly prepared, and is there evidence of their use?
</t>
    </r>
    <r>
      <rPr>
        <i/>
        <sz val="10"/>
        <color theme="1"/>
        <rFont val="Calibri"/>
        <family val="2"/>
        <scheme val="minor"/>
      </rPr>
      <t>Clinical Microbiology Reviews, Jan. 1999, p. 147–179</t>
    </r>
  </si>
  <si>
    <r>
      <t xml:space="preserve">Do QC records demonstrate that they are checked for their ability to suppress growth of normal flora (i.e. for anogential and/or nasopharyngyal samples) while allowing the growth of </t>
    </r>
    <r>
      <rPr>
        <i/>
        <sz val="10"/>
        <rFont val="Calibri"/>
        <family val="2"/>
        <scheme val="minor"/>
      </rPr>
      <t>N. gonorrhoeae</t>
    </r>
    <r>
      <rPr>
        <sz val="10"/>
        <rFont val="Calibri"/>
        <family val="2"/>
        <scheme val="minor"/>
      </rPr>
      <t>?</t>
    </r>
  </si>
  <si>
    <r>
      <t xml:space="preserve">Do QC records demonstrate that the nonselective media is checked for their ability to support growth of </t>
    </r>
    <r>
      <rPr>
        <i/>
        <sz val="10"/>
        <rFont val="Calibri"/>
        <family val="2"/>
        <scheme val="minor"/>
      </rPr>
      <t>N. gonorrhoeae</t>
    </r>
    <r>
      <rPr>
        <sz val="10"/>
        <rFont val="Calibri"/>
        <family val="2"/>
        <scheme val="minor"/>
      </rPr>
      <t>?</t>
    </r>
  </si>
  <si>
    <r>
      <t>Is identity of</t>
    </r>
    <r>
      <rPr>
        <i/>
        <sz val="10"/>
        <rFont val="Calibri"/>
        <family val="2"/>
        <scheme val="minor"/>
      </rPr>
      <t xml:space="preserve"> N. gonorrhoeae </t>
    </r>
    <r>
      <rPr>
        <sz val="10"/>
        <rFont val="Calibri"/>
        <family val="2"/>
        <scheme val="minor"/>
      </rPr>
      <t xml:space="preserve">confirmed with biochemical tests to rule-out commensal </t>
    </r>
    <r>
      <rPr>
        <i/>
        <sz val="10"/>
        <rFont val="Calibri"/>
        <family val="2"/>
        <scheme val="minor"/>
      </rPr>
      <t>Neisseria</t>
    </r>
    <r>
      <rPr>
        <sz val="10"/>
        <rFont val="Calibri"/>
        <family val="2"/>
        <scheme val="minor"/>
      </rPr>
      <t xml:space="preserve"> or </t>
    </r>
    <r>
      <rPr>
        <i/>
        <sz val="10"/>
        <rFont val="Calibri"/>
        <family val="2"/>
        <scheme val="minor"/>
      </rPr>
      <t>N. meningitidis</t>
    </r>
    <r>
      <rPr>
        <sz val="10"/>
        <rFont val="Calibri"/>
        <family val="2"/>
        <scheme val="minor"/>
      </rPr>
      <t>?</t>
    </r>
  </si>
  <si>
    <r>
      <t xml:space="preserve">Does the final report for </t>
    </r>
    <r>
      <rPr>
        <i/>
        <sz val="10"/>
        <rFont val="Calibri"/>
        <family val="2"/>
        <scheme val="minor"/>
      </rPr>
      <t>N. gonorrhoeae</t>
    </r>
    <r>
      <rPr>
        <sz val="10"/>
        <rFont val="Calibri"/>
        <family val="2"/>
        <scheme val="minor"/>
      </rPr>
      <t xml:space="preserve"> culture list all the antibiotics for which the specimen was tested?
</t>
    </r>
    <r>
      <rPr>
        <i/>
        <sz val="10"/>
        <rFont val="Calibri"/>
        <family val="2"/>
        <scheme val="minor"/>
      </rPr>
      <t xml:space="preserve">The laboratory should inform the clinician for which antibiotics susceptibility was determined. Antibiotics to be tested for </t>
    </r>
    <r>
      <rPr>
        <sz val="10"/>
        <rFont val="Calibri"/>
        <family val="2"/>
        <scheme val="minor"/>
      </rPr>
      <t>N. gonorrhoeae</t>
    </r>
    <r>
      <rPr>
        <i/>
        <sz val="10"/>
        <rFont val="Calibri"/>
        <family val="2"/>
        <scheme val="minor"/>
      </rPr>
      <t xml:space="preserve"> include 3rd generation cephalosporins (Cefixime and Ceftriaxone), fluoroquinolones (Ciprofloxacin), macrolides (Azithromycin), aminocyclitols (Spectinomycin), and aminoglycosides (Gentamycin).</t>
    </r>
  </si>
  <si>
    <r>
      <t>Number of</t>
    </r>
    <r>
      <rPr>
        <i/>
        <sz val="10"/>
        <rFont val="Calibri"/>
        <family val="2"/>
        <scheme val="minor"/>
      </rPr>
      <t xml:space="preserve"> N. gonorrhoeae</t>
    </r>
    <r>
      <rPr>
        <sz val="10"/>
        <rFont val="Calibri"/>
        <family val="2"/>
        <scheme val="minor"/>
      </rPr>
      <t xml:space="preserve"> culture and molecular tests performed (disaggregated by type):</t>
    </r>
  </si>
  <si>
    <r>
      <rPr>
        <i/>
        <sz val="10"/>
        <rFont val="Calibri"/>
        <family val="2"/>
        <scheme val="minor"/>
      </rPr>
      <t>N. gonorrhoeae</t>
    </r>
    <r>
      <rPr>
        <sz val="10"/>
        <rFont val="Calibri"/>
        <family val="2"/>
        <scheme val="minor"/>
      </rPr>
      <t xml:space="preserve"> culture and molecular tests TAT (disaggregated by in-patient/out-patient/unknown/referred - from sample collection to reporting)</t>
    </r>
  </si>
  <si>
    <r>
      <t xml:space="preserve">If multiple specimens are collected, are specimens for </t>
    </r>
    <r>
      <rPr>
        <i/>
        <sz val="10"/>
        <color theme="1"/>
        <rFont val="Calibri"/>
        <family val="2"/>
        <scheme val="minor"/>
      </rPr>
      <t xml:space="preserve">N. gonorrhoeae </t>
    </r>
    <r>
      <rPr>
        <sz val="10"/>
        <color theme="1"/>
        <rFont val="Calibri"/>
        <family val="2"/>
        <scheme val="minor"/>
      </rPr>
      <t>culture collected first?</t>
    </r>
  </si>
  <si>
    <t>For automated, kit-based, molecular or conventional methods for N.gonorrhoeae only:</t>
  </si>
  <si>
    <r>
      <t xml:space="preserve">NOTE: TECHNICAL INFORMATION RELATED TO THIS QUESTION IS PROVIDED IN THE USER GUIDE.
In </t>
    </r>
    <r>
      <rPr>
        <i/>
        <u/>
        <sz val="10"/>
        <color theme="1"/>
        <rFont val="Calibri"/>
        <family val="2"/>
        <scheme val="minor"/>
      </rPr>
      <t>cascade reporting</t>
    </r>
    <r>
      <rPr>
        <i/>
        <sz val="10"/>
        <color theme="1"/>
        <rFont val="Calibri"/>
        <family val="2"/>
        <scheme val="minor"/>
      </rPr>
      <t xml:space="preserve">, antimicrobial agents of each class are ranked based on a spectrum of activity, popularity or potential for the over-prescribing risk of drug resistance and cost. Thus, the reported AST should include the most appropriate and least expensive drugs, provided the organism is susceptible. Higher risk agents are only released if alternative options are lacking. In </t>
    </r>
    <r>
      <rPr>
        <i/>
        <u/>
        <sz val="10"/>
        <color theme="1"/>
        <rFont val="Calibri"/>
        <family val="2"/>
        <scheme val="minor"/>
      </rPr>
      <t>selective reporting</t>
    </r>
    <r>
      <rPr>
        <i/>
        <sz val="10"/>
        <color theme="1"/>
        <rFont val="Calibri"/>
        <family val="2"/>
        <scheme val="minor"/>
      </rPr>
      <t>, the susceptibilities of broad-spectrum agents and those drugs at risk for over-prescription are deliberately withheld.</t>
    </r>
  </si>
  <si>
    <r>
      <t xml:space="preserve">Does the laboratory use verified / validated methods for isolation / detection / identification and AST of pathogens? 
</t>
    </r>
    <r>
      <rPr>
        <i/>
        <sz val="10"/>
        <color theme="1"/>
        <rFont val="Calibri"/>
        <family val="2"/>
        <scheme val="minor"/>
      </rPr>
      <t>NOTE: TECHNICAL INFORMATION RELATED TO THIS QUESTION IS PROVIDED IN THE USER GUIDE.
Includes all conventional, automated, kit-based, serological, MS and molecular (commercial &amp; non-commercial) methods</t>
    </r>
    <r>
      <rPr>
        <sz val="10"/>
        <color theme="1"/>
        <rFont val="Calibri"/>
        <family val="2"/>
        <scheme val="minor"/>
      </rPr>
      <t>.</t>
    </r>
  </si>
  <si>
    <r>
      <t xml:space="preserve">For automated, kit-based, molecular or conventional methods:
</t>
    </r>
    <r>
      <rPr>
        <i/>
        <sz val="10"/>
        <color theme="1"/>
        <rFont val="Calibri"/>
        <family val="2"/>
        <scheme val="minor"/>
      </rPr>
      <t>Refer to instructions for use for commercial and non-commercial molecular AST assays.
NOTE: TECHNICAL INFORMATION RELATED TO THIS QUESTION IS PROVIDED IN THE USER GUIDE.</t>
    </r>
  </si>
  <si>
    <r>
      <t xml:space="preserve">Does the lab follow the latest CLSI /EUCAST guidelines for AST of Gram negative bacilli?
</t>
    </r>
    <r>
      <rPr>
        <i/>
        <sz val="10"/>
        <color theme="1"/>
        <rFont val="Calibri"/>
        <family val="2"/>
        <scheme val="minor"/>
      </rPr>
      <t xml:space="preserve">(https://www.clsi.org / www.eucast.org)	</t>
    </r>
    <r>
      <rPr>
        <sz val="10"/>
        <color theme="1"/>
        <rFont val="Calibri"/>
        <family val="2"/>
        <scheme val="minor"/>
      </rPr>
      <t xml:space="preserve">									
NOTE: TECHNICAL INFORMATION RELATED TO THIS QUESTION IS PROVIDED IN THE USER GUIDE.</t>
    </r>
  </si>
  <si>
    <r>
      <t xml:space="preserve">Is Salmonella AST done as per current CLSI/EUCAST guidelines? 
</t>
    </r>
    <r>
      <rPr>
        <i/>
        <sz val="10"/>
        <color theme="1"/>
        <rFont val="Calibri"/>
        <family val="2"/>
        <scheme val="minor"/>
      </rPr>
      <t>(https://www.clsi.org / www.eucast.org)
NOTE: TECHNICAL INFORMATION RELATED TO THIS QUESTION IS PROVIDED IN THE USER GUIDE.</t>
    </r>
  </si>
  <si>
    <r>
      <t xml:space="preserve">Is Shigella AST done as per current CLSI/EUCAST guidelines? 
</t>
    </r>
    <r>
      <rPr>
        <i/>
        <sz val="10"/>
        <color theme="1"/>
        <rFont val="Calibri"/>
        <family val="2"/>
        <scheme val="minor"/>
      </rPr>
      <t>(https://www.clsi.org / www.eucast.org)
NOTE: TECHNICAL INFORMATION RELATED TO THIS QUESTION IS PROVIDED IN THE USER GUIDE.</t>
    </r>
  </si>
  <si>
    <r>
      <t xml:space="preserve">Does </t>
    </r>
    <r>
      <rPr>
        <i/>
        <sz val="10"/>
        <color theme="1"/>
        <rFont val="Calibri"/>
        <family val="2"/>
        <scheme val="minor"/>
      </rPr>
      <t>S. aureus</t>
    </r>
    <r>
      <rPr>
        <sz val="10"/>
        <color theme="1"/>
        <rFont val="Calibri"/>
        <family val="2"/>
        <scheme val="minor"/>
      </rPr>
      <t xml:space="preserve"> AST include the following antibiotics: 
NOTE: TECHNICAL INFORMATION RELATED TO THIS QUESTION IS PROVIDED IN THE USER GUIDE.
</t>
    </r>
    <r>
      <rPr>
        <i/>
        <sz val="10"/>
        <color theme="1"/>
        <rFont val="Calibri"/>
        <family val="2"/>
        <scheme val="minor"/>
      </rPr>
      <t>If oxacillin and cefoxitin results are discrepant for S. aureus (one is susceptible and one is resistant), the laboratory should repeat the testing. Note: oxacillin testing should always be tested by MIC (not disc diffusion). If the results remain discrepant, oxacillin should be reported as resistant.</t>
    </r>
  </si>
  <si>
    <r>
      <t xml:space="preserve">Does the laboratory detect methicillin/nafcillin resistance in </t>
    </r>
    <r>
      <rPr>
        <i/>
        <sz val="10"/>
        <color theme="1"/>
        <rFont val="Calibri"/>
        <family val="2"/>
        <scheme val="minor"/>
      </rPr>
      <t xml:space="preserve">S. aureus </t>
    </r>
    <r>
      <rPr>
        <sz val="10"/>
        <color theme="1"/>
        <rFont val="Calibri"/>
        <family val="2"/>
        <scheme val="minor"/>
      </rPr>
      <t>using oxacillin disk or another?
NOTE: TECHNICAL INFORMATION RELATED TO THIS QUESTION IS PROVIDED IN THE USER GUIDE.</t>
    </r>
  </si>
  <si>
    <r>
      <t xml:space="preserve">Does </t>
    </r>
    <r>
      <rPr>
        <i/>
        <sz val="10"/>
        <color theme="1"/>
        <rFont val="Calibri"/>
        <family val="2"/>
        <scheme val="minor"/>
      </rPr>
      <t>Streptococcus</t>
    </r>
    <r>
      <rPr>
        <sz val="10"/>
        <color theme="1"/>
        <rFont val="Calibri"/>
        <family val="2"/>
        <scheme val="minor"/>
      </rPr>
      <t xml:space="preserve"> </t>
    </r>
    <r>
      <rPr>
        <i/>
        <sz val="10"/>
        <color theme="1"/>
        <rFont val="Calibri"/>
        <family val="2"/>
        <scheme val="minor"/>
      </rPr>
      <t>sp.</t>
    </r>
    <r>
      <rPr>
        <sz val="10"/>
        <color theme="1"/>
        <rFont val="Calibri"/>
        <family val="2"/>
        <scheme val="minor"/>
      </rPr>
      <t xml:space="preserve"> AST include the following antibiotics:
NOTE: TECHNICAL INFORMATION RELATED TO THIS QUESTION IS PROVIDED IN THE USER GUIDE.</t>
    </r>
  </si>
  <si>
    <r>
      <t xml:space="preserve">Is </t>
    </r>
    <r>
      <rPr>
        <i/>
        <sz val="10"/>
        <rFont val="Calibri"/>
        <family val="2"/>
        <scheme val="minor"/>
      </rPr>
      <t>N. gonorrhoeae</t>
    </r>
    <r>
      <rPr>
        <sz val="10"/>
        <rFont val="Calibri"/>
        <family val="2"/>
        <scheme val="minor"/>
      </rPr>
      <t xml:space="preserve"> AST done as per current WHO or other approved guidelines?
NOTE: TECHNICAL INFORMATION RELATED TO THIS QUESTION IS PROVIDED IN THE USER GUIDE.</t>
    </r>
  </si>
  <si>
    <r>
      <t xml:space="preserve">Does the laboratory use Combination Disk Test or another equivalent method for Extended Spectrum Beta-Lactamase (ESBL) screening? 
</t>
    </r>
    <r>
      <rPr>
        <i/>
        <sz val="10"/>
        <color theme="1"/>
        <rFont val="Calibri"/>
        <family val="2"/>
        <scheme val="minor"/>
      </rPr>
      <t>(Reference: J Clin Microbiol. 2013 Sep; 51(9): 2986–2990. DOI: 10.1128/JCM.00901-13)
NOTE: TECHNICAL INFORMATION RELATED TO THIS QUESTION IS PROVIDED IN THE USER GUIDE.</t>
    </r>
  </si>
  <si>
    <r>
      <t xml:space="preserve">Does the laboratory use Combination Disk Test or another equivalent method for Extended Spectrum Beta-Lactamase (ESBL) screening?
</t>
    </r>
    <r>
      <rPr>
        <i/>
        <sz val="10"/>
        <color theme="1"/>
        <rFont val="Calibri"/>
        <family val="2"/>
        <scheme val="minor"/>
      </rPr>
      <t>(J Clin Microbiol. 2013 Sep; 51(9): 2986–2990)
NOTE: TECHNICAL INFORMATION RELATED TO THIS QUESTION IS PROVIDED IN THE USER GUIDE.</t>
    </r>
  </si>
  <si>
    <r>
      <t xml:space="preserve">Does the laboratory use Combination Disk Test or another equivalent method for Extended Spectrum Beta-Lactamase (ESBL) screening? 
</t>
    </r>
    <r>
      <rPr>
        <i/>
        <sz val="10"/>
        <color theme="1"/>
        <rFont val="Calibri"/>
        <family val="2"/>
        <scheme val="minor"/>
      </rPr>
      <t>(Reference: J Clin Microbiol. 2013 Sep; 51(9): 2986–2990. DOI:  10.1128/JCM.00901-13)</t>
    </r>
    <r>
      <rPr>
        <sz val="10"/>
        <color theme="1"/>
        <rFont val="Calibri"/>
        <family val="2"/>
        <scheme val="minor"/>
      </rPr>
      <t>.
NOTE: TECHNICAL INFORMATION RELATED TO THIS QUESTION IS PROVIDED IN THE USER GUIDE.</t>
    </r>
  </si>
  <si>
    <t>Does the laboratory use Combination Disk Test or another equivalent method for carbapenemase screening? 
NOTE: TECHNICAL INFORMATION RELATED TO THIS QUESTION IS PROVIDED IN THE USER GUIDE.</t>
  </si>
  <si>
    <t>Does the laboratory use Combination Disk Test or another equivalent method for carbapenemase screening?
NOTE: TECHNICAL INFORMATION RELATED TO THIS QUESTION IS PROVIDED IN THE USER GUIDE.</t>
  </si>
  <si>
    <r>
      <t xml:space="preserve">GRAM NEGATIVE BACILLI ID &amp; AST USING CONVENTIONAL METHODS
</t>
    </r>
    <r>
      <rPr>
        <sz val="10"/>
        <color theme="1"/>
        <rFont val="Calibri"/>
        <family val="2"/>
        <scheme val="minor"/>
      </rPr>
      <t>NOTE: TECHNICAL INFORMATION RELATED TO THE QUESTIONS IN THIS SECTION IS PROVIDED IN THE USER GUIDE.</t>
    </r>
  </si>
  <si>
    <r>
      <t xml:space="preserve">INTERLABORATORY COMPARISON, PT AND EXTERNAL QUALITY ASSURANCE (EQA)
</t>
    </r>
    <r>
      <rPr>
        <sz val="10"/>
        <color theme="1"/>
        <rFont val="Calibri"/>
        <family val="2"/>
        <scheme val="minor"/>
      </rPr>
      <t>NOTE: TECHNICAL INFORMATION RELATED TO THE QUESTIONS IN THIS SECTION IS PROVIDED IN THE USER GUIDE.</t>
    </r>
  </si>
  <si>
    <t>Does the laboratory:
NOTE: TECHNICAL INFORMATION RELATED TO THIS QUESTION IS PROVIDED IN THE USER GUIDE.</t>
  </si>
  <si>
    <t>Are MSU and urine collected from catheters plated using a calibrated 1µL loop?
NOTE: TECHNICAL INFORMATION RELATED TO THIS QUESTION IS PROVIDED IN THE USER GUIDE.</t>
  </si>
  <si>
    <t>Are suprapubic urines plated using a calibrated 10µL loop? 
NOTE: TECHNICAL INFORMATION RELATED TO THIS QUESTION IS PROVIDED IN THE USER GUIDE.</t>
  </si>
  <si>
    <t>Which of the following media are used for primary culture of urine?
NOTE: TECHNICAL INFORMATION RELATED TO THIS QUESTION IS PROVIDED IN THE USER GUIDE.</t>
  </si>
  <si>
    <r>
      <t>Does the lab use appropriate criteria for determining contamination of a urine culture specimen?
(polymicrobial culture / no predominant colonies &gt; 10</t>
    </r>
    <r>
      <rPr>
        <vertAlign val="superscript"/>
        <sz val="10"/>
        <color theme="1"/>
        <rFont val="Calibri"/>
        <family val="2"/>
        <scheme val="minor"/>
      </rPr>
      <t>4</t>
    </r>
    <r>
      <rPr>
        <sz val="10"/>
        <color theme="1"/>
        <rFont val="Calibri"/>
        <family val="2"/>
        <scheme val="minor"/>
      </rPr>
      <t xml:space="preserve"> CFU)
NOTE: TECHNICAL INFORMATION RELATED TO THIS QUESTION IS PROVIDED IN THE USER GUIDE.</t>
    </r>
  </si>
  <si>
    <r>
      <rPr>
        <b/>
        <i/>
        <sz val="10"/>
        <color theme="1"/>
        <rFont val="Calibri"/>
        <family val="2"/>
        <scheme val="minor"/>
      </rPr>
      <t>SALMONELLA</t>
    </r>
    <r>
      <rPr>
        <b/>
        <sz val="10"/>
        <color theme="1"/>
        <rFont val="Calibri"/>
        <family val="2"/>
        <scheme val="minor"/>
      </rPr>
      <t xml:space="preserve"> &amp; </t>
    </r>
    <r>
      <rPr>
        <b/>
        <i/>
        <sz val="10"/>
        <color theme="1"/>
        <rFont val="Calibri"/>
        <family val="2"/>
        <scheme val="minor"/>
      </rPr>
      <t>SHIGELLA</t>
    </r>
    <r>
      <rPr>
        <b/>
        <sz val="10"/>
        <color theme="1"/>
        <rFont val="Calibri"/>
        <family val="2"/>
        <scheme val="minor"/>
      </rPr>
      <t xml:space="preserve"> IDENTIFICATION AND AST BY CONVENTIONAL METHODS
</t>
    </r>
    <r>
      <rPr>
        <sz val="10"/>
        <color theme="1"/>
        <rFont val="Calibri"/>
        <family val="2"/>
        <scheme val="minor"/>
      </rPr>
      <t>NOTE: TECHNICAL INFORMATION RELATED TO THE QUESTIONS IN THIS SECTION IS PROVIDED IN THE USER GUIDE.</t>
    </r>
  </si>
  <si>
    <r>
      <t xml:space="preserve">BACTERIAL BLOOD CULTURE PROCEDURE
</t>
    </r>
    <r>
      <rPr>
        <sz val="10"/>
        <color theme="1"/>
        <rFont val="Calibri"/>
        <family val="2"/>
        <scheme val="minor"/>
      </rPr>
      <t>NOTE: TECHNICAL INFORMATION RELATED TO THE QUESTIONS IN THIS SECTION IS PROVIDED IN THE USER GUIDE.</t>
    </r>
  </si>
  <si>
    <r>
      <t xml:space="preserve">BACTERIAL BLOOD CULTURE PROCEDURE (WORK-UP)
</t>
    </r>
    <r>
      <rPr>
        <sz val="10"/>
        <color theme="1"/>
        <rFont val="Calibri"/>
        <family val="2"/>
        <scheme val="minor"/>
      </rPr>
      <t>NOTE: TECHNICAL INFORMATION RELATED TO THE QUESTIONS IN THIS SECTION IS PROVIDED IN THE USER GUIDE.</t>
    </r>
  </si>
  <si>
    <t>Feces</t>
  </si>
  <si>
    <t>5. Feces module</t>
  </si>
  <si>
    <t>- Feces module</t>
  </si>
  <si>
    <t>How many feces culture and other tests were performed last year?</t>
  </si>
  <si>
    <t>Feces culture</t>
  </si>
  <si>
    <t>TOTAL NUMBER OF FECES CULTURES PERFORMED</t>
  </si>
  <si>
    <t>TOTAL NUMBER OF NEGATIVE FECES CULTURES</t>
  </si>
  <si>
    <t>Are the documents complete, in-date and witnessed by all staff performing feces culture and molecular tests?</t>
  </si>
  <si>
    <t>Is there evidence that the laboratory has provided clients information / instructions on feces collection, storage and transportation to the laboratory?</t>
  </si>
  <si>
    <t>Is there evidence that the laboratory has provided clients information / instructions on interpretation of feces culture test results and AST?</t>
  </si>
  <si>
    <t>BACTERIAL FECES CULTURE PROCEDURE</t>
  </si>
  <si>
    <t>Does the laboratory perform a microscopic examination [wet prep &amp; concentrated] for parasites on all feces specimens?</t>
  </si>
  <si>
    <t>Are the following media used for primary culture of feces?
Either SS agar or XLD agar or equivalent and Selenite F broth or equivalent.
NOTE: TECHNICAL INFORMATION RELATED TO THIS QUESTION IS PROVIDED IN THE USER GUIDE.</t>
  </si>
  <si>
    <t xml:space="preserve">Does the feces processing procedure include plating from Selenite F broth or equivalent to SS / XLD agar or equivalent? </t>
  </si>
  <si>
    <t xml:space="preserve">Are media used for primary culture of feces incubated at 35-37°C for at least 18 hours? </t>
  </si>
  <si>
    <t xml:space="preserve">Are media used for primary culture of feces incubated aerobically? </t>
  </si>
  <si>
    <t xml:space="preserve">Is the laboratory enrolled in an interlaboratory comparison or PT program for feces and molecular tests for organism identification and AST? </t>
  </si>
  <si>
    <t xml:space="preserve">Does the laboratory receive onsite supervision visits as part of the EQA program for feces culture and molecular tests? </t>
  </si>
  <si>
    <t>Number of feces culture and molecular tests performed (disaggregated by type):</t>
  </si>
  <si>
    <t>Number and percentage of feces culture tests rejected (disaggregated by reason e.g. leaked, insufficient volume) (target &lt;1%)</t>
  </si>
  <si>
    <t>Number and percentage of feces culture tests where parasites were observed</t>
  </si>
  <si>
    <t>Number of feces culture tests where pathogens were isolated or identified (disaggregated by type):</t>
  </si>
  <si>
    <t>Feces culture and molecular tests TAT (disaggregated by in-patient/out-patient/unknown/referred - from sample collection to reporting)</t>
  </si>
  <si>
    <t>Are there any significant variations (&gt; 20%) in the number of feces culture or other tests performed or organisms isolated each quarter? If ‘Yes’, please explain</t>
  </si>
  <si>
    <t>Overall feces scorecard</t>
  </si>
  <si>
    <t>Feces scorecard</t>
  </si>
  <si>
    <t>Feces module total</t>
  </si>
  <si>
    <t>FECES MODULE AUDIT SCORE SUMMARY</t>
  </si>
  <si>
    <r>
      <t xml:space="preserve">Molecular = Molecular tests performed on genital samples for the detectoin of </t>
    </r>
    <r>
      <rPr>
        <sz val="10"/>
        <color theme="1"/>
        <rFont val="Calibri"/>
        <family val="2"/>
        <scheme val="minor"/>
      </rPr>
      <t>N. gonorrhoeae.</t>
    </r>
  </si>
  <si>
    <t>Does the laboratory report findings / trends and other related important information regard bacterial culture, ID and AST results to the oversight committees regularly?</t>
  </si>
  <si>
    <r>
      <t xml:space="preserve">Are the following media used for primary culture of genital samples?
</t>
    </r>
    <r>
      <rPr>
        <i/>
        <sz val="10"/>
        <rFont val="Calibri"/>
        <family val="2"/>
        <scheme val="minor"/>
      </rPr>
      <t>Either Modified Thayer-Martin (MTM) agar, Martin-Lewis (ML) agar, GC-Lect® or equivalent, and GC-chocolate agar or equivalent.</t>
    </r>
  </si>
  <si>
    <t>MTM agar, ML agar, GC-Lect® or equivalent</t>
  </si>
  <si>
    <r>
      <t xml:space="preserve">Are media used for primary culture of </t>
    </r>
    <r>
      <rPr>
        <i/>
        <sz val="10"/>
        <rFont val="Calibri"/>
        <family val="2"/>
        <scheme val="minor"/>
      </rPr>
      <t>N. gonorrhoeae</t>
    </r>
    <r>
      <rPr>
        <sz val="10"/>
        <rFont val="Calibri"/>
        <family val="2"/>
        <scheme val="minor"/>
      </rPr>
      <t xml:space="preserve"> incubated aerobically, in a humid environment with 5% CO</t>
    </r>
    <r>
      <rPr>
        <vertAlign val="subscript"/>
        <sz val="10"/>
        <rFont val="Calibri"/>
        <family val="2"/>
        <scheme val="minor"/>
      </rPr>
      <t>2</t>
    </r>
    <r>
      <rPr>
        <sz val="10"/>
        <rFont val="Calibri"/>
        <family val="2"/>
        <scheme val="minor"/>
      </rPr>
      <t xml:space="preserve">? 
</t>
    </r>
    <r>
      <rPr>
        <i/>
        <sz val="10"/>
        <rFont val="Calibri"/>
        <family val="2"/>
        <scheme val="minor"/>
      </rPr>
      <t>Use a CO</t>
    </r>
    <r>
      <rPr>
        <i/>
        <vertAlign val="subscript"/>
        <sz val="10"/>
        <rFont val="Calibri"/>
        <family val="2"/>
        <scheme val="minor"/>
      </rPr>
      <t>2</t>
    </r>
    <r>
      <rPr>
        <i/>
        <sz val="10"/>
        <rFont val="Calibri"/>
        <family val="2"/>
        <scheme val="minor"/>
      </rPr>
      <t xml:space="preserve"> incubator or an alternative method.</t>
    </r>
  </si>
  <si>
    <t>7. Pulmonary module</t>
  </si>
  <si>
    <t>8. Wound module</t>
  </si>
  <si>
    <r>
      <t xml:space="preserve">This TAB corresponds to the "Technical Information" section located in the "Bacterial culture, detection, identification and antimicrobial susceptibility testing of pulmonary samples" module. This section is compulsory for all laboratories conducting testing on pulmonary samples. Please refer to the </t>
    </r>
    <r>
      <rPr>
        <i/>
        <sz val="11"/>
        <color theme="1"/>
        <rFont val="Calibri"/>
        <family val="2"/>
        <scheme val="minor"/>
      </rPr>
      <t xml:space="preserve">AMR Lab Quallity Scorecard- User Guide </t>
    </r>
    <r>
      <rPr>
        <sz val="11"/>
        <color theme="1"/>
        <rFont val="Calibri"/>
        <family val="2"/>
        <scheme val="minor"/>
      </rPr>
      <t>for more details on completing this section.</t>
    </r>
  </si>
  <si>
    <r>
      <t xml:space="preserve">This TAB corresponds to the "Technical Information" section located in the "Bacterial culture, detection, identification and antimicrobial susceptibility testing of wound samples" module. This section is compulsory for all laboratories conducting testing on wound samples. Please refer to the </t>
    </r>
    <r>
      <rPr>
        <i/>
        <sz val="11"/>
        <color theme="1"/>
        <rFont val="Calibri"/>
        <family val="2"/>
        <scheme val="minor"/>
      </rPr>
      <t xml:space="preserve">AMR Lab Quallity Scorecard- User Guide </t>
    </r>
    <r>
      <rPr>
        <sz val="11"/>
        <color theme="1"/>
        <rFont val="Calibri"/>
        <family val="2"/>
        <scheme val="minor"/>
      </rPr>
      <t>for more details on completing this section.</t>
    </r>
  </si>
  <si>
    <r>
      <t xml:space="preserve">This TAB corresponds to the "Technical Information" section located in the "Bacterial culture, detection, identification and antimicrobial susceptibility testing of genital samples" module. This section is compulsory for all laboratories conducting testing on genital samples. Please refer to the </t>
    </r>
    <r>
      <rPr>
        <i/>
        <sz val="11"/>
        <color theme="1"/>
        <rFont val="Calibri"/>
        <family val="2"/>
        <scheme val="minor"/>
      </rPr>
      <t xml:space="preserve">AMR Lab Quallity Scorecard- User Guide </t>
    </r>
    <r>
      <rPr>
        <sz val="11"/>
        <color theme="1"/>
        <rFont val="Calibri"/>
        <family val="2"/>
        <scheme val="minor"/>
      </rPr>
      <t>for more details on completing this section.</t>
    </r>
  </si>
  <si>
    <r>
      <t xml:space="preserve">This TAB corresponds to the "Technical Information" section located in the "Bacterial culture, detection, identification and antimicrobial susceptibility testing of blood samples" module. This section is compulsory for all laboratories conducting testing on blood samples. Please refer to the </t>
    </r>
    <r>
      <rPr>
        <i/>
        <sz val="11"/>
        <color theme="1"/>
        <rFont val="Calibri"/>
        <family val="2"/>
        <scheme val="minor"/>
      </rPr>
      <t xml:space="preserve">AMR Lab Quallity Scorecard- User Guide </t>
    </r>
    <r>
      <rPr>
        <sz val="11"/>
        <color theme="1"/>
        <rFont val="Calibri"/>
        <family val="2"/>
        <scheme val="minor"/>
      </rPr>
      <t>for more details on completing this section.</t>
    </r>
  </si>
  <si>
    <r>
      <t xml:space="preserve">This TAB corresponds to the "Technical Information" section located in the "Bacterial culture, detection, identification and antimicrobial susceptibility testing of urine samples" module. This section is compulsory for all laboratories testing on urine samples. Please refer to the </t>
    </r>
    <r>
      <rPr>
        <i/>
        <sz val="11"/>
        <color theme="1"/>
        <rFont val="Calibri"/>
        <family val="2"/>
        <scheme val="minor"/>
      </rPr>
      <t xml:space="preserve">AMR Lab Quallity Scorecard- User Guide </t>
    </r>
    <r>
      <rPr>
        <sz val="11"/>
        <color theme="1"/>
        <rFont val="Calibri"/>
        <family val="2"/>
        <scheme val="minor"/>
      </rPr>
      <t>for more details on completing this section.</t>
    </r>
  </si>
  <si>
    <t>Does the laboratory perform culture and AST of genital samples?</t>
  </si>
  <si>
    <t>Does the laboratory perform culture and AST of blood samples?</t>
  </si>
  <si>
    <t>Does the laboratory perform culture and AST of feces samples?</t>
  </si>
  <si>
    <t>Does the laboratory perform culture and AST of urine samples?</t>
  </si>
  <si>
    <t>Does the laboratory perform culture and AST of pulmonary samples?</t>
  </si>
  <si>
    <t>11. SLIPTA_S10- This TAB corresponds to the "Part II: Laboratory Audits Section 10: Identification of Nonconformities, Corrective and Preventative Actions of the SLIPTA checklist.</t>
  </si>
  <si>
    <t>General Procedures</t>
  </si>
  <si>
    <t>Date of last AMR assessment visit</t>
  </si>
  <si>
    <t>Did the last assessment include assessment of bacterial culture of genital samples?</t>
  </si>
  <si>
    <t>Did the last assessment include assessment of bacterial culture of pulmonary samples?</t>
  </si>
  <si>
    <t>Did the last assessment include assessment of bacterial culture of wound samples?</t>
  </si>
  <si>
    <t>Did the last assessment include assessment of bacterial culture of blood samples?</t>
  </si>
  <si>
    <t>Did the last assessment include assessment of bacterial culture of feces samples?</t>
  </si>
  <si>
    <t>Did the last assessment include assessment of bacterial culture of urine samples?</t>
  </si>
  <si>
    <t>MALDI-TOF Mass spectrometry (MS)</t>
  </si>
  <si>
    <t>S. pyogenes</t>
  </si>
  <si>
    <t>M. catarrhalis</t>
  </si>
  <si>
    <t>C. diphtheriae</t>
  </si>
  <si>
    <t>H. influenzae</t>
  </si>
  <si>
    <t>M. pneumoniae</t>
  </si>
  <si>
    <t>Enterococcus</t>
  </si>
  <si>
    <t>Enterobacteriaceae</t>
  </si>
  <si>
    <t>P. aeruginosa</t>
  </si>
  <si>
    <t>Genital</t>
  </si>
  <si>
    <t>Pulmonary</t>
  </si>
  <si>
    <t>&lt;-- Assess the QC records to 
      determine the quality of the 
      blood.</t>
  </si>
  <si>
    <t>&lt;--  Determine whether the laboratory has constant
       access, either online or offline.</t>
  </si>
  <si>
    <t>a) Do the laboratory policies require audits to be performed?</t>
  </si>
  <si>
    <t>b) Does the laboratory regularly conduct internal audits?</t>
  </si>
  <si>
    <t>c) Are external audits regularly conducted?</t>
  </si>
  <si>
    <t>d) Are audit recommendations and action plans followed up within the timeframe defined by the laboratory?</t>
  </si>
  <si>
    <t>- Gloves</t>
  </si>
  <si>
    <t>- Laboratory coat</t>
  </si>
  <si>
    <t>- Pulmonary module</t>
  </si>
  <si>
    <t>- Wound module</t>
  </si>
  <si>
    <t>Bacterial culture, detection, identification and antimicrobial susceptibility testing of urine samples</t>
  </si>
  <si>
    <t>of which:</t>
  </si>
  <si>
    <t xml:space="preserve">All generic requirements apply, see SLIPTA Section 2. </t>
  </si>
  <si>
    <t>a) Production of Blood Agar, MacConkey Agar or other media for urine pathogen isolation?</t>
  </si>
  <si>
    <t>b) Microscopic examination and urine cell count</t>
  </si>
  <si>
    <t>c) Processing of urine culture and molecular tests</t>
  </si>
  <si>
    <t>d) Detection, identification and AST of urinary pathogens</t>
  </si>
  <si>
    <t>e) Reporting of urine culture and molecular test results</t>
  </si>
  <si>
    <t>f)  Interlaboratory comparison or proficiency testing (PT) </t>
  </si>
  <si>
    <t>g) Laboratory Safety</t>
  </si>
  <si>
    <t xml:space="preserve">a) Rejection criteria for urine? </t>
  </si>
  <si>
    <t>b) Semi-quantitative culture for urine samples?</t>
  </si>
  <si>
    <t>c) Which organisms to identify based on relative quantities (&gt; 10^4 CFU / ml)?</t>
  </si>
  <si>
    <t>d) Instructions for handling samples received after hours?</t>
  </si>
  <si>
    <t>e) Instructions for referral of urine culture and molecular tests for AST not performed at the laboratory?</t>
  </si>
  <si>
    <r>
      <t xml:space="preserve">f) Turnaround time for urine culture or molecular tests?
</t>
    </r>
    <r>
      <rPr>
        <i/>
        <sz val="10"/>
        <color theme="1"/>
        <rFont val="Calibri"/>
        <family val="2"/>
        <scheme val="minor"/>
      </rPr>
      <t>From sample collection to reporting</t>
    </r>
  </si>
  <si>
    <t>g) Instructions on how to perform AST conversions for automated, disk diffusion, Etest / Gradient and microdilution AST?</t>
  </si>
  <si>
    <t>h) Definition of rare / unexpected AST results?</t>
  </si>
  <si>
    <t>i) Confirmatory tests for unusual or unexpected patient AST results?</t>
  </si>
  <si>
    <t>a) Microscopic examination and urine cell count</t>
  </si>
  <si>
    <t>b) Processing of urine samples for culture and molecular tests</t>
  </si>
  <si>
    <t>c) Detection / identification and AST of urinary pathogens</t>
  </si>
  <si>
    <t>d) Interpretation of urine culture and molecular test results</t>
  </si>
  <si>
    <t>f) QC for urine culture and molecular tests</t>
  </si>
  <si>
    <t>g) Laboratory safety</t>
  </si>
  <si>
    <t>c) Interpretation of urine culture and molecular test results</t>
  </si>
  <si>
    <t>d) Identification and AST of urinal pathogens</t>
  </si>
  <si>
    <t>- K. pneumoniae</t>
  </si>
  <si>
    <t>- E. coli</t>
  </si>
  <si>
    <t>- Oxidase</t>
  </si>
  <si>
    <t>- Indole</t>
  </si>
  <si>
    <t>- Methyl Red</t>
  </si>
  <si>
    <t>- Voges Proskauer</t>
  </si>
  <si>
    <t>- Citrate</t>
  </si>
  <si>
    <t>- Triple Sugar Iron or Kligler Iron</t>
  </si>
  <si>
    <t>- Urease</t>
  </si>
  <si>
    <t>- Motility</t>
  </si>
  <si>
    <r>
      <t xml:space="preserve">- Carbapenem resistant </t>
    </r>
    <r>
      <rPr>
        <i/>
        <sz val="10"/>
        <color theme="1"/>
        <rFont val="Calibri"/>
        <family val="2"/>
        <scheme val="minor"/>
      </rPr>
      <t>Enterobacteriaceae</t>
    </r>
  </si>
  <si>
    <t>- ESBL producing organisms</t>
  </si>
  <si>
    <r>
      <t xml:space="preserve">- Imipenim resistant </t>
    </r>
    <r>
      <rPr>
        <i/>
        <sz val="10"/>
        <color theme="1"/>
        <rFont val="Calibri"/>
        <family val="2"/>
        <scheme val="minor"/>
      </rPr>
      <t>K. pneumoniae</t>
    </r>
  </si>
  <si>
    <t>All generic requirements apply, see SLIPTA Section 12.</t>
  </si>
  <si>
    <t>a) How to identify potential pathogens on all primary media? (SOP should describe colony appearance of potential pathogens nand define how to proceed when a potential pathogen is encountered)</t>
  </si>
  <si>
    <t>b) Instructions for referral of feces culture and molecular tests not performed at the laboratory?</t>
  </si>
  <si>
    <t>c) Instructions for handling samples received after hours?</t>
  </si>
  <si>
    <t>d) Instructions for referral of bacterial isolates for identification and AST?</t>
  </si>
  <si>
    <t>e) Instructions on how to perform AST conversions for automated, disk diffusion, Etest / Gradient and microdilution AST?</t>
  </si>
  <si>
    <t>f) Turnaround time for feces culture or molecular tests?
From sample collection to reporting</t>
  </si>
  <si>
    <t>All generic requirements apply, see SLIPTA Section 2.</t>
  </si>
  <si>
    <t>a) Processing of feces culture and molecular tests</t>
  </si>
  <si>
    <t>b) Detection / identification and AST of faecal pathogens</t>
  </si>
  <si>
    <t>c) Interpretation of feces culture and molecular test results</t>
  </si>
  <si>
    <t>d) Reporting of feces culture and molecular test results</t>
  </si>
  <si>
    <t>e) QC for feces culture and molecular tests</t>
  </si>
  <si>
    <t>f) Laboratory safety</t>
  </si>
  <si>
    <r>
      <t xml:space="preserve">INTERLABORATORY COMPARISON, PT AND EXTERNAL QUALITY ASSESSMENT (EQA)
</t>
    </r>
    <r>
      <rPr>
        <sz val="10"/>
        <color theme="1"/>
        <rFont val="Calibri"/>
        <family val="2"/>
        <scheme val="minor"/>
      </rPr>
      <t>NOTE: TECHNICAL INFORMATION RELATED TO THE QUESTIONS IN THIS SECTION IS PROVIDED IN THE USER GUIDE.</t>
    </r>
  </si>
  <si>
    <r>
      <t xml:space="preserve">Does the final report for feces culture list the organisms for which the specimen was and was not cultured?
</t>
    </r>
    <r>
      <rPr>
        <i/>
        <sz val="10"/>
        <color theme="1"/>
        <rFont val="Calibri"/>
        <family val="2"/>
        <scheme val="minor"/>
      </rPr>
      <t>The laboratory should inform the clinician on the report what organisms were excluded during the culture process. This may be either by choice of media or incubation conditions (e.g. anaerobic organisms). Assessors should review a number of laboratory reports to determine how results are reported. Procedures should be consistent with the laboratory’s SOPs.</t>
    </r>
  </si>
  <si>
    <t>a) Production of Blood Agar, MacConkey Agar or other media for blood culture pathogen isolation?</t>
  </si>
  <si>
    <t>b) Processing of blood samples</t>
  </si>
  <si>
    <t>c) Detection, identification and AST of blood pathogens</t>
  </si>
  <si>
    <t>d) Reporting of blood culture and molecular test results</t>
  </si>
  <si>
    <t>e) Interlaboratory comparison or proficiency testing (PT)</t>
  </si>
  <si>
    <t>a) Rejection criteria for blood? </t>
  </si>
  <si>
    <t>b) A policy for reporting critical results?</t>
  </si>
  <si>
    <t>c) Procedure for immediate reporting of Gram stain results of positive blood cultures?</t>
  </si>
  <si>
    <t>d) Instructions for reporting blood culture tests with mixed bacterial growth?</t>
  </si>
  <si>
    <t>e) Instructions for referral of blood culture or molecular tests at the laboratory?</t>
  </si>
  <si>
    <t>f) Instructions for handling samples received after hours?</t>
  </si>
  <si>
    <t>g) Instructions for referral of bacterial isolates for identification and AST?</t>
  </si>
  <si>
    <t>h) Instructions on how to perform AST conversions for automated, disk diffusion, Etest / Gradient and microdilution AST?</t>
  </si>
  <si>
    <r>
      <t xml:space="preserve">i) Turnaround time for blood culture or molecular tests?
</t>
    </r>
    <r>
      <rPr>
        <i/>
        <sz val="10"/>
        <color theme="1"/>
        <rFont val="Calibri"/>
        <family val="2"/>
        <scheme val="minor"/>
      </rPr>
      <t>From sample collection to reporting</t>
    </r>
    <r>
      <rPr>
        <sz val="10"/>
        <color theme="1"/>
        <rFont val="Calibri"/>
        <family val="2"/>
        <scheme val="minor"/>
      </rPr>
      <t>.</t>
    </r>
  </si>
  <si>
    <t>J) Definition of rare / unexpected AST results?</t>
  </si>
  <si>
    <t>k) Confirmatory tests for unusual or unexpected patient AST results?</t>
  </si>
  <si>
    <t>a) Processing of blood culture and other tests</t>
  </si>
  <si>
    <t>b) Identification and AST of blood pathogens</t>
  </si>
  <si>
    <t>c) Interpretation of bacterial blood culture and molecular tests</t>
  </si>
  <si>
    <t>e) QC, EQA &amp; PT for blood culture and molecular tests</t>
  </si>
  <si>
    <t>a) Processing of blood for culture and molecular tests</t>
  </si>
  <si>
    <t>b) Interpretation of blood culture results</t>
  </si>
  <si>
    <t>c) Identification and AST of blood pathogens</t>
  </si>
  <si>
    <t>a) Use of sterile techniques for drawing and handling of blood cultures?</t>
  </si>
  <si>
    <r>
      <t xml:space="preserve">b) Recommendations for the appropriate volume of blood per culture? 
</t>
    </r>
    <r>
      <rPr>
        <i/>
        <sz val="10"/>
        <color theme="1"/>
        <rFont val="Calibri"/>
        <family val="2"/>
        <scheme val="minor"/>
      </rPr>
      <t>In case of automated blood culture, the volume should be consistent with the manufacturer’s instruction for use.</t>
    </r>
  </si>
  <si>
    <t>c) Collection procedures for culture of anaerobic organisms?</t>
  </si>
  <si>
    <t>d) Collection procedures for blood cultures on pediatric patients?</t>
  </si>
  <si>
    <t>e) Interpretation of contaminated results?</t>
  </si>
  <si>
    <t>f) Frequency of sampling for blood culture?</t>
  </si>
  <si>
    <r>
      <rPr>
        <b/>
        <i/>
        <sz val="10"/>
        <color theme="1"/>
        <rFont val="Calibri"/>
        <family val="2"/>
        <scheme val="minor"/>
      </rPr>
      <t>STAPHYLOCOCCUS SP.</t>
    </r>
    <r>
      <rPr>
        <b/>
        <sz val="10"/>
        <color theme="1"/>
        <rFont val="Calibri"/>
        <family val="2"/>
        <scheme val="minor"/>
      </rPr>
      <t xml:space="preserve"> ID &amp; AST BY CONVENTIONAL METHODS
</t>
    </r>
    <r>
      <rPr>
        <sz val="10"/>
        <color theme="1"/>
        <rFont val="Calibri"/>
        <family val="2"/>
        <scheme val="minor"/>
      </rPr>
      <t>NOTE: TECHNICAL INFORMATION RELATED TO THE QUESTIONS IN THIS SECTION IS PROVIDED IN THE USER GUIDE.</t>
    </r>
  </si>
  <si>
    <r>
      <t xml:space="preserve">Does the lab follow the latest CLSI /EUCAST guidelines for AST of Gram negative bacilli?
</t>
    </r>
    <r>
      <rPr>
        <i/>
        <sz val="10"/>
        <color theme="1"/>
        <rFont val="Calibri"/>
        <family val="2"/>
        <scheme val="minor"/>
      </rPr>
      <t>https://www.clsi.org / www.eucast.org</t>
    </r>
    <r>
      <rPr>
        <sz val="10"/>
        <color theme="1"/>
        <rFont val="Calibri"/>
        <family val="2"/>
        <scheme val="minor"/>
      </rPr>
      <t xml:space="preserve">
NOTE: TECHNICAL INFORMATION RELATED TO THIS QUESTION IS PROVIDED IN THE USER GUIDE.</t>
    </r>
  </si>
  <si>
    <r>
      <t xml:space="preserve">Imipenem restistant </t>
    </r>
    <r>
      <rPr>
        <i/>
        <sz val="10"/>
        <color theme="1"/>
        <rFont val="Calibri"/>
        <family val="2"/>
        <scheme val="minor"/>
      </rPr>
      <t>K. pneumoniae</t>
    </r>
  </si>
  <si>
    <t>N-A</t>
  </si>
  <si>
    <t>N-B</t>
  </si>
  <si>
    <t>N1.1</t>
  </si>
  <si>
    <r>
      <t xml:space="preserve">a) Production of selective agar (Thayer-Martin, Martin-Lewis, GC-lect® or similar) and non-selective agar (chocolate agar or similar) for </t>
    </r>
    <r>
      <rPr>
        <i/>
        <sz val="10"/>
        <color theme="1"/>
        <rFont val="Calibri"/>
        <family val="2"/>
        <scheme val="minor"/>
      </rPr>
      <t>N. gonorrhoeae</t>
    </r>
    <r>
      <rPr>
        <sz val="10"/>
        <color theme="1"/>
        <rFont val="Calibri"/>
        <family val="2"/>
        <scheme val="minor"/>
      </rPr>
      <t xml:space="preserve"> isolation?</t>
    </r>
  </si>
  <si>
    <t>b) Microscopic examination of smears</t>
  </si>
  <si>
    <t>c) Processing of samples for culture and molecular tests</t>
  </si>
  <si>
    <r>
      <t xml:space="preserve">d) Detection, identification and AST of </t>
    </r>
    <r>
      <rPr>
        <i/>
        <sz val="10"/>
        <color theme="1"/>
        <rFont val="Calibri"/>
        <family val="2"/>
        <scheme val="minor"/>
      </rPr>
      <t>N. gonorrhoeae</t>
    </r>
  </si>
  <si>
    <r>
      <t xml:space="preserve">e) Reporting of </t>
    </r>
    <r>
      <rPr>
        <i/>
        <sz val="10"/>
        <color theme="1"/>
        <rFont val="Calibri"/>
        <family val="2"/>
        <scheme val="minor"/>
      </rPr>
      <t>N. gonorrhoeae</t>
    </r>
    <r>
      <rPr>
        <sz val="10"/>
        <color theme="1"/>
        <rFont val="Calibri"/>
        <family val="2"/>
        <scheme val="minor"/>
      </rPr>
      <t xml:space="preserve"> culture and molecular test results</t>
    </r>
  </si>
  <si>
    <t>f) Interlaboratory comparison or proficiency testing (PT)</t>
  </si>
  <si>
    <t>N1.2</t>
  </si>
  <si>
    <t>N1.3</t>
  </si>
  <si>
    <r>
      <t xml:space="preserve">a) How to identify </t>
    </r>
    <r>
      <rPr>
        <i/>
        <sz val="10"/>
        <color theme="1"/>
        <rFont val="Calibri"/>
        <family val="2"/>
        <scheme val="minor"/>
      </rPr>
      <t>N. gonorrhoeae</t>
    </r>
    <r>
      <rPr>
        <sz val="10"/>
        <color theme="1"/>
        <rFont val="Calibri"/>
        <family val="2"/>
        <scheme val="minor"/>
      </rPr>
      <t xml:space="preserve"> on all primary media? (SOP should describe colony appearance of </t>
    </r>
    <r>
      <rPr>
        <i/>
        <sz val="10"/>
        <color theme="1"/>
        <rFont val="Calibri"/>
        <family val="2"/>
        <scheme val="minor"/>
      </rPr>
      <t>N. gonorrhoeae</t>
    </r>
    <r>
      <rPr>
        <sz val="10"/>
        <color theme="1"/>
        <rFont val="Calibri"/>
        <family val="2"/>
        <scheme val="minor"/>
      </rPr>
      <t xml:space="preserve"> and define how to proceed when potential </t>
    </r>
    <r>
      <rPr>
        <i/>
        <sz val="10"/>
        <color theme="1"/>
        <rFont val="Calibri"/>
        <family val="2"/>
        <scheme val="minor"/>
      </rPr>
      <t>N. gonorrhoeae</t>
    </r>
    <r>
      <rPr>
        <sz val="10"/>
        <color theme="1"/>
        <rFont val="Calibri"/>
        <family val="2"/>
        <scheme val="minor"/>
      </rPr>
      <t xml:space="preserve"> is encountered)</t>
    </r>
  </si>
  <si>
    <t>b) Instructions for handling samples received after hours?</t>
  </si>
  <si>
    <t>c) Instructions for referral of bacterial isolates for identification and AST?</t>
  </si>
  <si>
    <t>d) Instructions on how to perform AST conversions for automated, disk diffusion, Etest / Gradient and microdilution AST?</t>
  </si>
  <si>
    <r>
      <t xml:space="preserve">e) Turnaround time for </t>
    </r>
    <r>
      <rPr>
        <i/>
        <sz val="10"/>
        <color theme="1"/>
        <rFont val="Calibri"/>
        <family val="2"/>
        <scheme val="minor"/>
      </rPr>
      <t>N. gonorrhoeae</t>
    </r>
    <r>
      <rPr>
        <sz val="10"/>
        <color theme="1"/>
        <rFont val="Calibri"/>
        <family val="2"/>
        <scheme val="minor"/>
      </rPr>
      <t xml:space="preserve"> culture or molecular tests?
</t>
    </r>
    <r>
      <rPr>
        <i/>
        <sz val="10"/>
        <color theme="1"/>
        <rFont val="Calibri"/>
        <family val="2"/>
        <scheme val="minor"/>
      </rPr>
      <t>From sample collection to reporting</t>
    </r>
    <r>
      <rPr>
        <sz val="10"/>
        <color theme="1"/>
        <rFont val="Calibri"/>
        <family val="2"/>
        <scheme val="minor"/>
      </rPr>
      <t>.</t>
    </r>
  </si>
  <si>
    <t>a) Production of Salmonella Shigella (SS) Agar, Selenite F broth or other media for faecal pathogen isolation?</t>
  </si>
  <si>
    <t>b) Microscopic examination of feces [raw]</t>
  </si>
  <si>
    <t>c) Processing of feces culture and molecular tests</t>
  </si>
  <si>
    <t>d) Detection, identification and AST of faecal pathogens</t>
  </si>
  <si>
    <t>e) Reporting of feces culture and molecular test results</t>
  </si>
  <si>
    <t>b) Interpretation of feces culture and molecular test results</t>
  </si>
  <si>
    <t>c) Identification and AST of feces pathogens</t>
  </si>
  <si>
    <r>
      <t xml:space="preserve">a) Processing of samples for </t>
    </r>
    <r>
      <rPr>
        <i/>
        <sz val="10"/>
        <color theme="1"/>
        <rFont val="Calibri"/>
        <family val="2"/>
        <scheme val="minor"/>
      </rPr>
      <t>N. gonorrhoeae</t>
    </r>
    <r>
      <rPr>
        <sz val="10"/>
        <color theme="1"/>
        <rFont val="Calibri"/>
        <family val="2"/>
        <scheme val="minor"/>
      </rPr>
      <t xml:space="preserve"> culture and molecular tests</t>
    </r>
  </si>
  <si>
    <r>
      <t xml:space="preserve">b) Detection / identification and AST of </t>
    </r>
    <r>
      <rPr>
        <i/>
        <sz val="10"/>
        <color theme="1"/>
        <rFont val="Calibri"/>
        <family val="2"/>
        <scheme val="minor"/>
      </rPr>
      <t>N. gonorrhoeae</t>
    </r>
  </si>
  <si>
    <r>
      <t xml:space="preserve">c) Interpretation of microscopy smears for the detection of </t>
    </r>
    <r>
      <rPr>
        <i/>
        <sz val="10"/>
        <color theme="1"/>
        <rFont val="Calibri"/>
        <family val="2"/>
        <scheme val="minor"/>
      </rPr>
      <t>N. gonorrhoeae</t>
    </r>
  </si>
  <si>
    <r>
      <t xml:space="preserve">d) Interpretation of </t>
    </r>
    <r>
      <rPr>
        <i/>
        <sz val="10"/>
        <color theme="1"/>
        <rFont val="Calibri"/>
        <family val="2"/>
        <scheme val="minor"/>
      </rPr>
      <t>N. gonorrhoeae</t>
    </r>
    <r>
      <rPr>
        <sz val="10"/>
        <color theme="1"/>
        <rFont val="Calibri"/>
        <family val="2"/>
        <scheme val="minor"/>
      </rPr>
      <t xml:space="preserve"> culture and molecular test results, taking into account any clinical information</t>
    </r>
  </si>
  <si>
    <r>
      <t xml:space="preserve">f) QC, EQA &amp; PT for </t>
    </r>
    <r>
      <rPr>
        <i/>
        <sz val="10"/>
        <color theme="1"/>
        <rFont val="Calibri"/>
        <family val="2"/>
        <scheme val="minor"/>
      </rPr>
      <t>N. gonorrhoeae</t>
    </r>
    <r>
      <rPr>
        <sz val="10"/>
        <color theme="1"/>
        <rFont val="Calibri"/>
        <family val="2"/>
        <scheme val="minor"/>
      </rPr>
      <t xml:space="preserve"> culture and molecular tests</t>
    </r>
  </si>
  <si>
    <r>
      <t xml:space="preserve">b) Interpretation of microscopy smears for the detection of </t>
    </r>
    <r>
      <rPr>
        <i/>
        <sz val="10"/>
        <color theme="1"/>
        <rFont val="Calibri"/>
        <family val="2"/>
        <scheme val="minor"/>
      </rPr>
      <t>N. gonorrhoeae</t>
    </r>
  </si>
  <si>
    <r>
      <t xml:space="preserve">c) Interpretation of </t>
    </r>
    <r>
      <rPr>
        <i/>
        <sz val="10"/>
        <color theme="1"/>
        <rFont val="Calibri"/>
        <family val="2"/>
        <scheme val="minor"/>
      </rPr>
      <t>N. gonorrhoeae</t>
    </r>
    <r>
      <rPr>
        <sz val="10"/>
        <color theme="1"/>
        <rFont val="Calibri"/>
        <family val="2"/>
        <scheme val="minor"/>
      </rPr>
      <t xml:space="preserve"> culture and molecular test results</t>
    </r>
  </si>
  <si>
    <r>
      <t xml:space="preserve">d) Identification and AST of </t>
    </r>
    <r>
      <rPr>
        <i/>
        <sz val="10"/>
        <color theme="1"/>
        <rFont val="Calibri"/>
        <family val="2"/>
        <scheme val="minor"/>
      </rPr>
      <t>N. gonorrhoeae</t>
    </r>
  </si>
  <si>
    <t>N3.1</t>
  </si>
  <si>
    <t>N3.2</t>
  </si>
  <si>
    <t>N4.1</t>
  </si>
  <si>
    <t>N4.2</t>
  </si>
  <si>
    <t>Total other isolates,
of which:</t>
  </si>
  <si>
    <t>Hospital-acquired (bacterial infections in hospitalized patients (i.e. pathogenic bacterial isolated from a sample collected more than 48 hours after admission).</t>
  </si>
  <si>
    <t>N7.1</t>
  </si>
  <si>
    <r>
      <t xml:space="preserve">Is all media for </t>
    </r>
    <r>
      <rPr>
        <i/>
        <sz val="10"/>
        <color theme="1"/>
        <rFont val="Calibri"/>
        <family val="2"/>
        <scheme val="minor"/>
      </rPr>
      <t>N. gonorrhoeae</t>
    </r>
    <r>
      <rPr>
        <sz val="10"/>
        <color theme="1"/>
        <rFont val="Calibri"/>
        <family val="2"/>
        <scheme val="minor"/>
      </rPr>
      <t xml:space="preserve"> culture, isolation, identification and AST stored correctly and in date (from date of manufacture media must be stored at 2-8°C)?
</t>
    </r>
    <r>
      <rPr>
        <i/>
        <sz val="10"/>
        <color theme="1"/>
        <rFont val="Calibri"/>
        <family val="2"/>
        <scheme val="minor"/>
      </rPr>
      <t>According to manufacturer’s requirements.</t>
    </r>
  </si>
  <si>
    <t>N8.1</t>
  </si>
  <si>
    <t>N8.2</t>
  </si>
  <si>
    <t>N8.3</t>
  </si>
  <si>
    <t>N8.4</t>
  </si>
  <si>
    <t>N8.5</t>
  </si>
  <si>
    <t>N8.6</t>
  </si>
  <si>
    <t>N8.7</t>
  </si>
  <si>
    <t>a) Perform sterility and performance tests for every batch of culture media using certified reference strains as controls?</t>
  </si>
  <si>
    <t>b) Are reference strains sourced from an authorized supplier (e.g. ATCC)?</t>
  </si>
  <si>
    <t>c) Are the reference strains stored, cultured and sub-cultured in accordance with the specification from the supplier?</t>
  </si>
  <si>
    <t xml:space="preserve">b) Are reference strains sourced from an authorized supplier (e.g. ATCC) </t>
  </si>
  <si>
    <t>N8.8</t>
  </si>
  <si>
    <t>N8.10</t>
  </si>
  <si>
    <t>N8.9</t>
  </si>
  <si>
    <t>N8.11</t>
  </si>
  <si>
    <t>N8.12</t>
  </si>
  <si>
    <t>N8.13</t>
  </si>
  <si>
    <r>
      <rPr>
        <b/>
        <i/>
        <sz val="10"/>
        <color theme="1"/>
        <rFont val="Calibri"/>
        <family val="2"/>
        <scheme val="minor"/>
      </rPr>
      <t xml:space="preserve">N. GONORRHOEAE </t>
    </r>
    <r>
      <rPr>
        <b/>
        <sz val="10"/>
        <color theme="1"/>
        <rFont val="Calibri"/>
        <family val="2"/>
        <scheme val="minor"/>
      </rPr>
      <t xml:space="preserve">IDENTIFICATION AND AST BY CONVENTIONAL METHODS
</t>
    </r>
    <r>
      <rPr>
        <sz val="10"/>
        <color theme="1"/>
        <rFont val="Calibri"/>
        <family val="2"/>
        <scheme val="minor"/>
      </rPr>
      <t>NOTE: TECHNICAL INFORMATION RELATED TO THE QUESTIONS IN THIS SECTION IS PROVIDED IN THE USER GUIDE.</t>
    </r>
  </si>
  <si>
    <t>N8.14</t>
  </si>
  <si>
    <t>N8.15</t>
  </si>
  <si>
    <t>- Gram stain</t>
  </si>
  <si>
    <t>- Catalase</t>
  </si>
  <si>
    <t>- Immunological tests</t>
  </si>
  <si>
    <t>- Biochemical identification tests/kits</t>
  </si>
  <si>
    <t>N8.16</t>
  </si>
  <si>
    <t>N8.17</t>
  </si>
  <si>
    <t>N8.18</t>
  </si>
  <si>
    <t>N8.19</t>
  </si>
  <si>
    <t>N9.1</t>
  </si>
  <si>
    <t>a) Does the laboratory have a policy for cases of needlestick injury?</t>
  </si>
  <si>
    <t>b) Are anti-retroviral drugs (ARV) available for post-exposure prophylaxis (PEP) in case of needlestick injury and, if yes, are the drugs in date?</t>
  </si>
  <si>
    <t>Bacterial culture, detection, identification and antimicrobial susceptibility testing of fecal samples</t>
  </si>
  <si>
    <t>Bacterial culture, detection, identification and antimicrobial susceptibility testing of blood samples</t>
  </si>
  <si>
    <t>Bacterial culture, detection, identification and antimicrobial susceptibility testing of genital samples</t>
  </si>
  <si>
    <t>Bacterial culture, detection, identification and antimicrobial susceptibility testing of pulmonary samples</t>
  </si>
  <si>
    <t>P-A</t>
  </si>
  <si>
    <t>How many pulmonary sample culture tests and molecular tests were performed last year?</t>
  </si>
  <si>
    <t>Moraxella catarrhalis</t>
  </si>
  <si>
    <t>C. diphteriae</t>
  </si>
  <si>
    <t>Mycoplasma pneumoniae</t>
  </si>
  <si>
    <t>TOTAL NUMBER OF PULMONARY TESTS PERFORMED</t>
  </si>
  <si>
    <t>TOTAL NUMBER OF PULMONARY SAMPLE CULTURES WITH NO PATHOGENS ISOLATED/IDENTIFIED</t>
  </si>
  <si>
    <t>Are there any significant variations (&gt;20%) in the number of pulmonary sample culture tests perfromed or organisms isolated or identified each quarter? If 'yes', please explain.</t>
  </si>
  <si>
    <t>P-B</t>
  </si>
  <si>
    <t>P1.1</t>
  </si>
  <si>
    <t>a) Production of Blood Agar, MacConkey Agar or other media for pulmonary pathogen isolation?</t>
  </si>
  <si>
    <t>b) Processing of pulmonary samples</t>
  </si>
  <si>
    <t>c) Detection, identification and AST of pulmonary pathogens</t>
  </si>
  <si>
    <t>d) Reporting of pulmonary sample culture and molecular test results</t>
  </si>
  <si>
    <t xml:space="preserve">e) Interlaboratory comparison or proficiency testing (PT) </t>
  </si>
  <si>
    <t>P1.2</t>
  </si>
  <si>
    <t>P1.3</t>
  </si>
  <si>
    <t>a) Rejection criteria for pulmonary samples?</t>
  </si>
  <si>
    <t>j) Confirmatory tests for unusual or unexpected patient AST results?</t>
  </si>
  <si>
    <t>b) A policy for reporting critical pulmonary results?</t>
  </si>
  <si>
    <t>c) Instructions for reporting pulmonary sample culture tests with mixed bacterial growth?</t>
  </si>
  <si>
    <t>d) Instructions for referral of pulmonary sample culture or molecular tests at the laboratory?</t>
  </si>
  <si>
    <t>e) Instructions for handling samples received after hours?</t>
  </si>
  <si>
    <t>f) Instructions for referral of bacterial isolates for identification and AST?</t>
  </si>
  <si>
    <r>
      <t xml:space="preserve">h) Turnaround time for pulmonary sample culture or molecular tests?
</t>
    </r>
    <r>
      <rPr>
        <i/>
        <sz val="10"/>
        <color theme="1"/>
        <rFont val="Calibri"/>
        <family val="2"/>
        <scheme val="minor"/>
      </rPr>
      <t>From sample collection to reporting.</t>
    </r>
  </si>
  <si>
    <t>i) Definition of rare / unexpected AST results?</t>
  </si>
  <si>
    <t>P3.1</t>
  </si>
  <si>
    <t>a) Processing of pulmonary samples for culture and molecular tests</t>
  </si>
  <si>
    <t>b) Identification and AST of pulmonary pathogens</t>
  </si>
  <si>
    <t>c) Interpretation of pulmonary sample culture and molecular test results</t>
  </si>
  <si>
    <t>e) QC, EQA &amp; PT for pulmonary sample culture and molecular tests</t>
  </si>
  <si>
    <t>a) Processing of pulmonary for culture and molecular tests</t>
  </si>
  <si>
    <t>b) Interpretation of pulmonary sample culture test results</t>
  </si>
  <si>
    <t>c) Identification and AST of pulmonary pathogens</t>
  </si>
  <si>
    <t>d) Reporting of pulmonary sample culture test and molecular test results</t>
  </si>
  <si>
    <t>P3.2</t>
  </si>
  <si>
    <t>P4.1</t>
  </si>
  <si>
    <t xml:space="preserve">a) Is there evidence that the laboratory has provided clients information / instructions on pulmonary sample collection, storage and transportation to the laboratory? </t>
  </si>
  <si>
    <t>Please answer the questions below:</t>
  </si>
  <si>
    <t>b) Does the information include selection of appropriate type of specimen?</t>
  </si>
  <si>
    <t>P4.2</t>
  </si>
  <si>
    <t>Is there evidence that the laboratory has provided clients information / instructions on interpretation of pulmonary sample culture results and AST?</t>
  </si>
  <si>
    <t>P7.1</t>
  </si>
  <si>
    <t>- Blood agar</t>
  </si>
  <si>
    <t>- Chocolate agar</t>
  </si>
  <si>
    <t>- Tellurite agar (or equivalent)</t>
  </si>
  <si>
    <t>- New York City medium (or equivalent)</t>
  </si>
  <si>
    <r>
      <t xml:space="preserve">Is all media for bacterial culture isolation, identification and AST stored correctly and in date (from date of manufacture media must be stored at 2-8°C)?
</t>
    </r>
    <r>
      <rPr>
        <i/>
        <sz val="10"/>
        <color theme="1"/>
        <rFont val="Calibri"/>
        <family val="2"/>
        <scheme val="minor"/>
      </rPr>
      <t>According to manufacturer's requirements.</t>
    </r>
  </si>
  <si>
    <t>P8.1</t>
  </si>
  <si>
    <r>
      <t xml:space="preserve">Does the laboratory perform QC testing on all media before use?
</t>
    </r>
    <r>
      <rPr>
        <i/>
        <sz val="10"/>
        <rFont val="Calibri"/>
        <family val="2"/>
        <scheme val="minor"/>
      </rPr>
      <t>This includes in-house made or purchased from commercial sources.</t>
    </r>
  </si>
  <si>
    <t>Chocolate agar</t>
  </si>
  <si>
    <r>
      <t xml:space="preserve">Do QC records for Chocolate agar plates demonstrate that they are checked for their ability to support growth of fastidious organisms such as </t>
    </r>
    <r>
      <rPr>
        <i/>
        <sz val="10"/>
        <color theme="1"/>
        <rFont val="Calibri"/>
        <family val="2"/>
        <scheme val="minor"/>
      </rPr>
      <t>H. influenzae</t>
    </r>
    <r>
      <rPr>
        <sz val="10"/>
        <color theme="1"/>
        <rFont val="Calibri"/>
        <family val="2"/>
        <scheme val="minor"/>
      </rPr>
      <t>?</t>
    </r>
  </si>
  <si>
    <t>Tellurite agar (or equivalent)</t>
  </si>
  <si>
    <r>
      <t xml:space="preserve">Do QC records for Tellurite agar plates demonstrate that they are checked for their ability to support growth of fastidious organisms such as </t>
    </r>
    <r>
      <rPr>
        <i/>
        <sz val="10"/>
        <color theme="1"/>
        <rFont val="Calibri"/>
        <family val="2"/>
        <scheme val="minor"/>
      </rPr>
      <t>C. diphtheriae</t>
    </r>
    <r>
      <rPr>
        <sz val="10"/>
        <color theme="1"/>
        <rFont val="Calibri"/>
        <family val="2"/>
        <scheme val="minor"/>
      </rPr>
      <t>?</t>
    </r>
  </si>
  <si>
    <t>New York City medium (or equivalent)</t>
  </si>
  <si>
    <r>
      <t xml:space="preserve">Do QC records for New York City medium (or equivalent) demonstrate that they are checked for their ability to support growth of fastidious organisms such as </t>
    </r>
    <r>
      <rPr>
        <i/>
        <sz val="10"/>
        <color theme="1"/>
        <rFont val="Calibri"/>
        <family val="2"/>
        <scheme val="minor"/>
      </rPr>
      <t>M. pneumoniae</t>
    </r>
    <r>
      <rPr>
        <sz val="10"/>
        <color theme="1"/>
        <rFont val="Calibri"/>
        <family val="2"/>
        <scheme val="minor"/>
      </rPr>
      <t>?</t>
    </r>
  </si>
  <si>
    <r>
      <t xml:space="preserve">Do QC records demonstrate that MHA plates are checked for their ability to grow </t>
    </r>
    <r>
      <rPr>
        <i/>
        <sz val="10"/>
        <rFont val="Calibri"/>
        <family val="2"/>
        <scheme val="minor"/>
      </rPr>
      <t>S. aureus</t>
    </r>
    <r>
      <rPr>
        <sz val="10"/>
        <rFont val="Calibri"/>
        <family val="2"/>
        <scheme val="minor"/>
      </rPr>
      <t xml:space="preserve"> &amp;</t>
    </r>
    <r>
      <rPr>
        <i/>
        <sz val="10"/>
        <rFont val="Calibri"/>
        <family val="2"/>
        <scheme val="minor"/>
      </rPr>
      <t xml:space="preserve"> E. coli</t>
    </r>
    <r>
      <rPr>
        <sz val="10"/>
        <rFont val="Calibri"/>
        <family val="2"/>
        <scheme val="minor"/>
      </rPr>
      <t>?</t>
    </r>
  </si>
  <si>
    <t>P8.2</t>
  </si>
  <si>
    <t>Does the laboratory:</t>
  </si>
  <si>
    <t>P8.3</t>
  </si>
  <si>
    <t>PULMONARY SAMPLE CULTURE PROCEDURE</t>
  </si>
  <si>
    <t>P8.4</t>
  </si>
  <si>
    <r>
      <t xml:space="preserve">Are pulmonary sample cultures plated onto selective and non-selective media including (at least):
</t>
    </r>
    <r>
      <rPr>
        <i/>
        <sz val="10"/>
        <rFont val="Calibri"/>
        <family val="2"/>
        <scheme val="minor"/>
      </rPr>
      <t>Media used for primary isolation may be adapted for sample type, see the User Guide.</t>
    </r>
  </si>
  <si>
    <t>MacConkey agar</t>
  </si>
  <si>
    <t>P8.5</t>
  </si>
  <si>
    <t>Are pulmonary sample culture plates incubated at 35-37 degrees Celsius?</t>
  </si>
  <si>
    <t>P8.6</t>
  </si>
  <si>
    <r>
      <t xml:space="preserve">Does the laboratory report pulmonary sample cultures as contaminated if they contain organisms that should be considered contaminants (e.g. </t>
    </r>
    <r>
      <rPr>
        <i/>
        <sz val="10"/>
        <rFont val="Calibri"/>
        <family val="2"/>
        <scheme val="minor"/>
      </rPr>
      <t>Streptococcus viridans</t>
    </r>
    <r>
      <rPr>
        <sz val="10"/>
        <rFont val="Calibri"/>
        <family val="2"/>
        <scheme val="minor"/>
      </rPr>
      <t>)?</t>
    </r>
  </si>
  <si>
    <t>P8.7</t>
  </si>
  <si>
    <r>
      <t xml:space="preserve">Is the following testing performed for </t>
    </r>
    <r>
      <rPr>
        <i/>
        <sz val="10"/>
        <rFont val="Calibri"/>
        <family val="2"/>
        <scheme val="minor"/>
      </rPr>
      <t>S. aureus</t>
    </r>
    <r>
      <rPr>
        <sz val="10"/>
        <rFont val="Calibri"/>
        <family val="2"/>
        <scheme val="minor"/>
      </rPr>
      <t xml:space="preserve"> identification?</t>
    </r>
  </si>
  <si>
    <t>- Coagulase (slide or tube)</t>
  </si>
  <si>
    <t>- Mannitol Salt Agar (MSA)</t>
  </si>
  <si>
    <t>- Dnase</t>
  </si>
  <si>
    <t>P8.8</t>
  </si>
  <si>
    <r>
      <t xml:space="preserve">Does </t>
    </r>
    <r>
      <rPr>
        <i/>
        <sz val="10"/>
        <rFont val="Calibri"/>
        <family val="2"/>
        <scheme val="minor"/>
      </rPr>
      <t>S. aureus</t>
    </r>
    <r>
      <rPr>
        <sz val="10"/>
        <rFont val="Calibri"/>
        <family val="2"/>
        <scheme val="minor"/>
      </rPr>
      <t xml:space="preserve"> AST include the following antibiotics:
</t>
    </r>
    <r>
      <rPr>
        <i/>
        <sz val="10"/>
        <rFont val="Calibri"/>
        <family val="2"/>
        <scheme val="minor"/>
      </rPr>
      <t>If oxacillin and cefoxitin results are discrepant for S. aureus (one is susceptible and one is resistant), the laboratory should repeat the testing. Note: oxacillin testing should always be tested by MIC (not disc diffusion). If the results remain discrepant, oxacillin should be reported as resistant.</t>
    </r>
  </si>
  <si>
    <t>- Cefoxitin</t>
  </si>
  <si>
    <t>- Vancomycin</t>
  </si>
  <si>
    <t>P8.9</t>
  </si>
  <si>
    <r>
      <t xml:space="preserve">Does the laboratory detect methicillin/nafcillin resistance in </t>
    </r>
    <r>
      <rPr>
        <i/>
        <sz val="10"/>
        <rFont val="Calibri"/>
        <family val="2"/>
        <scheme val="minor"/>
      </rPr>
      <t>S. aureus</t>
    </r>
    <r>
      <rPr>
        <sz val="10"/>
        <rFont val="Calibri"/>
        <family val="2"/>
        <scheme val="minor"/>
      </rPr>
      <t xml:space="preserve"> using oxacillin disk?</t>
    </r>
  </si>
  <si>
    <t>P8.10</t>
  </si>
  <si>
    <r>
      <t xml:space="preserve">Is the following testing performed for </t>
    </r>
    <r>
      <rPr>
        <i/>
        <sz val="10"/>
        <rFont val="Calibri"/>
        <family val="2"/>
        <scheme val="minor"/>
      </rPr>
      <t xml:space="preserve">Streptococcus sp. </t>
    </r>
    <r>
      <rPr>
        <sz val="10"/>
        <rFont val="Calibri"/>
        <family val="2"/>
        <scheme val="minor"/>
      </rPr>
      <t>identification?</t>
    </r>
  </si>
  <si>
    <t>- Bacitracin</t>
  </si>
  <si>
    <t>- Pyrrolidonyl Arylamidase (PYR)</t>
  </si>
  <si>
    <t>- Bile solubility</t>
  </si>
  <si>
    <t>- Optochin</t>
  </si>
  <si>
    <r>
      <t xml:space="preserve">- </t>
    </r>
    <r>
      <rPr>
        <i/>
        <sz val="10"/>
        <rFont val="Calibri"/>
        <family val="2"/>
        <scheme val="minor"/>
      </rPr>
      <t>S. pneumoniae</t>
    </r>
    <r>
      <rPr>
        <sz val="10"/>
        <rFont val="Calibri"/>
        <family val="2"/>
        <scheme val="minor"/>
      </rPr>
      <t xml:space="preserve"> latex</t>
    </r>
  </si>
  <si>
    <t>BACTERIAL ID &amp; AST</t>
  </si>
  <si>
    <t>P8.11</t>
  </si>
  <si>
    <r>
      <t xml:space="preserve">Does </t>
    </r>
    <r>
      <rPr>
        <i/>
        <sz val="10"/>
        <rFont val="Calibri"/>
        <family val="2"/>
        <scheme val="minor"/>
      </rPr>
      <t xml:space="preserve">Streptococcus sp. </t>
    </r>
    <r>
      <rPr>
        <sz val="10"/>
        <rFont val="Calibri"/>
        <family val="2"/>
        <scheme val="minor"/>
      </rPr>
      <t>AST include the following antibiotics:</t>
    </r>
  </si>
  <si>
    <t>- Co-trimoxazole</t>
  </si>
  <si>
    <t>- Ceftriaxone or cefotaxime</t>
  </si>
  <si>
    <t>P8.12</t>
  </si>
  <si>
    <t>P8.13</t>
  </si>
  <si>
    <r>
      <t xml:space="preserve">Is the following testing performed to identify </t>
    </r>
    <r>
      <rPr>
        <i/>
        <sz val="10"/>
        <rFont val="Calibri"/>
        <family val="2"/>
        <scheme val="minor"/>
      </rPr>
      <t>Moraxella catarrhalis</t>
    </r>
    <r>
      <rPr>
        <sz val="10"/>
        <rFont val="Calibri"/>
        <family val="2"/>
        <scheme val="minor"/>
      </rPr>
      <t>?</t>
    </r>
  </si>
  <si>
    <t>- Tributyrin (CATScreen)</t>
  </si>
  <si>
    <t>P8.14</t>
  </si>
  <si>
    <r>
      <t xml:space="preserve">Does </t>
    </r>
    <r>
      <rPr>
        <i/>
        <sz val="10"/>
        <rFont val="Calibri"/>
        <family val="2"/>
        <scheme val="minor"/>
      </rPr>
      <t>Moraxella catarrhalis</t>
    </r>
    <r>
      <rPr>
        <sz val="10"/>
        <rFont val="Calibri"/>
        <family val="2"/>
        <scheme val="minor"/>
      </rPr>
      <t xml:space="preserve"> AST include the following antibiotics:</t>
    </r>
  </si>
  <si>
    <t>- Amoxicillin/clavulanic acid</t>
  </si>
  <si>
    <t>P8.15</t>
  </si>
  <si>
    <r>
      <t xml:space="preserve">Is the following testing performed to identify </t>
    </r>
    <r>
      <rPr>
        <i/>
        <sz val="10"/>
        <rFont val="Calibri"/>
        <family val="2"/>
        <scheme val="minor"/>
      </rPr>
      <t>C. diphtheriae</t>
    </r>
    <r>
      <rPr>
        <sz val="10"/>
        <rFont val="Calibri"/>
        <family val="2"/>
        <scheme val="minor"/>
      </rPr>
      <t>:</t>
    </r>
  </si>
  <si>
    <t>- Cystinase</t>
  </si>
  <si>
    <t>- Pyrazinamidase</t>
  </si>
  <si>
    <t>P8.16</t>
  </si>
  <si>
    <r>
      <t xml:space="preserve">Does </t>
    </r>
    <r>
      <rPr>
        <i/>
        <sz val="10"/>
        <rFont val="Calibri"/>
        <family val="2"/>
        <scheme val="minor"/>
      </rPr>
      <t>C. diphtheriae</t>
    </r>
    <r>
      <rPr>
        <sz val="10"/>
        <rFont val="Calibri"/>
        <family val="2"/>
        <scheme val="minor"/>
      </rPr>
      <t xml:space="preserve"> AST include the following antibiotics:</t>
    </r>
  </si>
  <si>
    <t>- Penicillin</t>
  </si>
  <si>
    <t>- Erythromycin</t>
  </si>
  <si>
    <t>P8.17</t>
  </si>
  <si>
    <t>- X and V factor</t>
  </si>
  <si>
    <r>
      <t xml:space="preserve">- </t>
    </r>
    <r>
      <rPr>
        <i/>
        <sz val="10"/>
        <rFont val="Calibri"/>
        <family val="2"/>
        <scheme val="minor"/>
      </rPr>
      <t xml:space="preserve">H. influenzae </t>
    </r>
    <r>
      <rPr>
        <sz val="10"/>
        <rFont val="Calibri"/>
        <family val="2"/>
        <scheme val="minor"/>
      </rPr>
      <t>serotyping</t>
    </r>
  </si>
  <si>
    <t>P8.18</t>
  </si>
  <si>
    <r>
      <t xml:space="preserve">Is the following testing performed to identify </t>
    </r>
    <r>
      <rPr>
        <i/>
        <sz val="10"/>
        <rFont val="Calibri"/>
        <family val="2"/>
        <scheme val="minor"/>
      </rPr>
      <t>H. influenzae:</t>
    </r>
  </si>
  <si>
    <t>- Amoxicillin</t>
  </si>
  <si>
    <r>
      <t xml:space="preserve">Does </t>
    </r>
    <r>
      <rPr>
        <i/>
        <sz val="10"/>
        <rFont val="Calibri"/>
        <family val="2"/>
        <scheme val="minor"/>
      </rPr>
      <t>H. influenzae</t>
    </r>
    <r>
      <rPr>
        <sz val="10"/>
        <rFont val="Calibri"/>
        <family val="2"/>
        <scheme val="minor"/>
      </rPr>
      <t xml:space="preserve"> AST include the following antibiotics:</t>
    </r>
  </si>
  <si>
    <t>P8.19</t>
  </si>
  <si>
    <t>P8.20</t>
  </si>
  <si>
    <r>
      <t xml:space="preserve">Does the laboratory use Combination Disk Test or another equivalent method for Extended Spectrum Beta-Lactamase (ESBL) screening?
</t>
    </r>
    <r>
      <rPr>
        <i/>
        <sz val="10"/>
        <rFont val="Calibri"/>
        <family val="2"/>
        <scheme val="minor"/>
      </rPr>
      <t>J Clin Microbiol. 2013 Sep; 51(9): 2986–2990.</t>
    </r>
  </si>
  <si>
    <r>
      <t xml:space="preserve">Does the lab follow the latest CLSI /EUCAST guidelines for AST of Gram negative bacilli?
</t>
    </r>
    <r>
      <rPr>
        <i/>
        <sz val="10"/>
        <rFont val="Calibri"/>
        <family val="2"/>
        <scheme val="minor"/>
      </rPr>
      <t>https://www.clsi.org / www.eucast.org/)</t>
    </r>
  </si>
  <si>
    <t>P8.21</t>
  </si>
  <si>
    <t>Does the laboratory use Combination Disk Test or another equivalent method for carbapenemase screening?</t>
  </si>
  <si>
    <t>INTERLABORATORY COMPARISON, PT AND EXTERNAL QUALITY ASSURANCE (EQA)</t>
  </si>
  <si>
    <t>P8.22</t>
  </si>
  <si>
    <t>Is the laboratory enrolled in an interlaboratory comparison or PT program for pulmonary sample culture and molecular tests for organism identification, and AST?</t>
  </si>
  <si>
    <t>P8.23</t>
  </si>
  <si>
    <t>P8.24</t>
  </si>
  <si>
    <t>Does the laboratory receive onsite supervision visits as part of the EQA program for pulmonary sample culture and molecular tests?</t>
  </si>
  <si>
    <t>P9.1</t>
  </si>
  <si>
    <r>
      <t xml:space="preserve">Does the final report for pulmonary sample culture list the organisms for which the specimen was and was not cultured?
</t>
    </r>
    <r>
      <rPr>
        <i/>
        <sz val="10"/>
        <rFont val="Calibri"/>
        <family val="2"/>
        <scheme val="minor"/>
      </rPr>
      <t>The laboratory should inform the clinician on the report what organisms were excluded during the culture process. This may be either by choice of media or incubation conditions (e.g. anaerobic organisms). Assessors should review a number of laboratory reports to determine how results are reported. Procedures should be consistent with the laboratory’s SOPs.</t>
    </r>
  </si>
  <si>
    <t>Imipenem resistant Enterobacteriaceae</t>
  </si>
  <si>
    <r>
      <t xml:space="preserve">Are the following performance indicators collected?
</t>
    </r>
    <r>
      <rPr>
        <i/>
        <sz val="10"/>
        <color theme="1"/>
        <rFont val="Calibri"/>
        <family val="2"/>
        <scheme val="minor"/>
      </rPr>
      <t>It may not be possible for laboratories to distinguish between community and hospital acquired infection if this is not collected on the laboratory requisition form.</t>
    </r>
  </si>
  <si>
    <t>Number of pulmonary sample culture and molecular tests performed (disaggregated by type)</t>
  </si>
  <si>
    <r>
      <t xml:space="preserve">Hospital-acquired
</t>
    </r>
    <r>
      <rPr>
        <i/>
        <sz val="10"/>
        <rFont val="Calibri"/>
        <family val="2"/>
        <scheme val="minor"/>
      </rPr>
      <t>Hospital-acquired infections are defined as bacterial infections in hospitalized patients (i.e. pathogenic bacterial isolated from a sample collected more than 48 hours after admission).</t>
    </r>
  </si>
  <si>
    <r>
      <t xml:space="preserve">Community-acquired
</t>
    </r>
    <r>
      <rPr>
        <i/>
        <sz val="10"/>
        <rFont val="Calibri"/>
        <family val="2"/>
        <scheme val="minor"/>
      </rPr>
      <t>Community-acquired infections are defined as ambulatory patients and hospitalized patients from which a sample was collected less than 48 hours after admission.</t>
    </r>
  </si>
  <si>
    <r>
      <t xml:space="preserve">Unknown/referred
</t>
    </r>
    <r>
      <rPr>
        <i/>
        <sz val="10"/>
        <rFont val="Calibri"/>
        <family val="2"/>
        <scheme val="minor"/>
      </rPr>
      <t>If the laboratory can’t distinguish between hospital &amp; community acquired infections, the number of organisms isolated should be recorded as "Unknown/referred".</t>
    </r>
  </si>
  <si>
    <t>Number of pulmonary sample culture and molecular tests where pathogens were isolated (disaggregated by type):</t>
  </si>
  <si>
    <t>C. diphteria</t>
  </si>
  <si>
    <t>H. influenza</t>
  </si>
  <si>
    <t>Pulmonary sample culture and molecular test TAT (disaggregated by in-patient &amp; out-patient and by type - from sample collection to reporting)</t>
  </si>
  <si>
    <t>P11.1</t>
  </si>
  <si>
    <t>P12.1</t>
  </si>
  <si>
    <t>Is a biological safety cabinet (BSC) or hood available and used for handling specimens or organisms considered to be highly contagious by air borne routes?</t>
  </si>
  <si>
    <t>W-A</t>
  </si>
  <si>
    <t>How many wound culture tests and molecular tests were performed last year?</t>
  </si>
  <si>
    <t>TOTAL NUMBER OF WOUND TESTS PERFORMED</t>
  </si>
  <si>
    <t>TOTAL NUMBER OF WOUND CULTURES WITH NO PATHOGENS ISOLATED OR IDENTIFIED</t>
  </si>
  <si>
    <t>Are there any significant variations (&gt; 20%) in the number of wound cultures or other tests performed or organisms isolated or identified each quarter? If ‘Yes’, please explain.</t>
  </si>
  <si>
    <t>Are there any significant variations (&gt; 20%) in the number of cultures or other tests performed or organisms isolated each quarter? If ‘Yes’, please explain.</t>
  </si>
  <si>
    <t>W-B</t>
  </si>
  <si>
    <t>W1.1</t>
  </si>
  <si>
    <t>a) Production of Blood Agar, MacConkey Agar or other media for wound culture pathogen isolation?</t>
  </si>
  <si>
    <t>b) Processing of wound samples</t>
  </si>
  <si>
    <t>c) Detection, identification and AST of wound pathogens</t>
  </si>
  <si>
    <t>d) Reporting of wound culture and molecular test results</t>
  </si>
  <si>
    <t>W1.2</t>
  </si>
  <si>
    <t>Are the documents complete, in-date and witnessed by all staff performing wound culture and molecular tests?</t>
  </si>
  <si>
    <t>W1.3</t>
  </si>
  <si>
    <t>a) Rejection criteria for wound samples?</t>
  </si>
  <si>
    <t>c) Instructions for reporting wound culture tests with mixed bacterial growth?</t>
  </si>
  <si>
    <t>d) Instructions for referral of wound culture or molecular tests at the laboratory?</t>
  </si>
  <si>
    <t>h) Turnaround time for wound culture or molecular tests  ?</t>
  </si>
  <si>
    <t>W3.1</t>
  </si>
  <si>
    <t>e) QC, EQA &amp; PT for wound culture and molecular tests</t>
  </si>
  <si>
    <t>c) Interpretation of wound culture and molecular test results</t>
  </si>
  <si>
    <t>a) Processing of wound samples for culture and molecular tests</t>
  </si>
  <si>
    <t>b) Identification and AST of wound pathogens</t>
  </si>
  <si>
    <t>W3.2</t>
  </si>
  <si>
    <t>a) Processing of wound for culture and molecular tests</t>
  </si>
  <si>
    <t>b) Interpretation of wound culture test results</t>
  </si>
  <si>
    <t>c) Identification and AST of wound pathogens</t>
  </si>
  <si>
    <t>d) Reporting of wound culture test and molecular test results</t>
  </si>
  <si>
    <t>W4.1</t>
  </si>
  <si>
    <t>Is there evidence that the laboratory has provided clients information / instructions on wound sample collection, storage and transportation to the laboratory? 
Does the information / instructions include:</t>
  </si>
  <si>
    <t>c) Interpretation of contaminated results?</t>
  </si>
  <si>
    <t>b) Collection procedures for culture of anaerobic organisms?</t>
  </si>
  <si>
    <t>a) Use of sterile techniques for collecting wound samples from sterile sites?</t>
  </si>
  <si>
    <t>W4.2</t>
  </si>
  <si>
    <t>Is there evidence that the laboratory has provided clients information / instructions on interpretation of wound culture results and AST?</t>
  </si>
  <si>
    <t>W7.1</t>
  </si>
  <si>
    <r>
      <t xml:space="preserve">Is all media for bacterial culture isolation, identification and AST stored correctly and in date (from date of manufacture media must be stored at 2-8 °C)?
</t>
    </r>
    <r>
      <rPr>
        <i/>
        <sz val="10"/>
        <color theme="1"/>
        <rFont val="Calibri"/>
        <family val="2"/>
        <scheme val="minor"/>
      </rPr>
      <t>According to manufacturer's requirements.</t>
    </r>
  </si>
  <si>
    <t>- CNA agar</t>
  </si>
  <si>
    <t>W8.1</t>
  </si>
  <si>
    <r>
      <t xml:space="preserve">Do QC records for blood agar plates demonstrate that they are checked for their ability to support growth of fastidious organisms such as </t>
    </r>
    <r>
      <rPr>
        <i/>
        <sz val="10"/>
        <rFont val="Calibri"/>
        <family val="2"/>
        <scheme val="minor"/>
      </rPr>
      <t>S. pneumoniae</t>
    </r>
    <r>
      <rPr>
        <sz val="10"/>
        <rFont val="Calibri"/>
        <family val="2"/>
        <scheme val="minor"/>
      </rPr>
      <t>?</t>
    </r>
  </si>
  <si>
    <t>Mueller Hinton Ager (MHA)</t>
  </si>
  <si>
    <r>
      <t xml:space="preserve">Do QC records demonstrate that MHA plates are checked for their ability to grow </t>
    </r>
    <r>
      <rPr>
        <i/>
        <sz val="10"/>
        <rFont val="Calibri"/>
        <family val="2"/>
        <scheme val="minor"/>
      </rPr>
      <t xml:space="preserve">S. aureus </t>
    </r>
    <r>
      <rPr>
        <sz val="10"/>
        <rFont val="Calibri"/>
        <family val="2"/>
        <scheme val="minor"/>
      </rPr>
      <t>&amp;</t>
    </r>
    <r>
      <rPr>
        <i/>
        <sz val="10"/>
        <rFont val="Calibri"/>
        <family val="2"/>
        <scheme val="minor"/>
      </rPr>
      <t xml:space="preserve"> E. coli</t>
    </r>
    <r>
      <rPr>
        <sz val="10"/>
        <rFont val="Calibri"/>
        <family val="2"/>
        <scheme val="minor"/>
      </rPr>
      <t>?</t>
    </r>
  </si>
  <si>
    <t>CNA agar</t>
  </si>
  <si>
    <t>Do QC records for CNA agar plates demonstrate that they are checked for their ability to suppress growth of Gram-negative organisms while allowing the growth of Gram-positive organisms?</t>
  </si>
  <si>
    <r>
      <t xml:space="preserve">Do QC records demonstrate that CNA agar plates are checked for their ability to grow </t>
    </r>
    <r>
      <rPr>
        <i/>
        <sz val="10"/>
        <rFont val="Calibri"/>
        <family val="2"/>
        <scheme val="minor"/>
      </rPr>
      <t xml:space="preserve">S. pyogenes </t>
    </r>
    <r>
      <rPr>
        <sz val="10"/>
        <rFont val="Calibri"/>
        <family val="2"/>
        <scheme val="minor"/>
      </rPr>
      <t>&amp;</t>
    </r>
    <r>
      <rPr>
        <i/>
        <sz val="10"/>
        <rFont val="Calibri"/>
        <family val="2"/>
        <scheme val="minor"/>
      </rPr>
      <t xml:space="preserve"> S. aureus</t>
    </r>
    <r>
      <rPr>
        <sz val="10"/>
        <rFont val="Calibri"/>
        <family val="2"/>
        <scheme val="minor"/>
      </rPr>
      <t>?</t>
    </r>
  </si>
  <si>
    <t>W8.2</t>
  </si>
  <si>
    <t>W8.3</t>
  </si>
  <si>
    <t>WOUND CULTURE PROCEDURE</t>
  </si>
  <si>
    <t>W8.4</t>
  </si>
  <si>
    <t>Are wound cultures plated onto non-selective media including (at least):</t>
  </si>
  <si>
    <t>W8.5</t>
  </si>
  <si>
    <t>Are wound culture plates incubated at 35-37 degrees Celsius aerobically and anaerobically if applicable?</t>
  </si>
  <si>
    <t>W8.6</t>
  </si>
  <si>
    <r>
      <t xml:space="preserve">Does the laboratory report wound cultures as contaminated if they contain organisms that should be considered contaminants (e.g. </t>
    </r>
    <r>
      <rPr>
        <i/>
        <sz val="10"/>
        <rFont val="Calibri"/>
        <family val="2"/>
        <scheme val="minor"/>
      </rPr>
      <t>Bacillus sp.</t>
    </r>
    <r>
      <rPr>
        <sz val="10"/>
        <rFont val="Calibri"/>
        <family val="2"/>
        <scheme val="minor"/>
      </rPr>
      <t xml:space="preserve">, Coagulase-negative </t>
    </r>
    <r>
      <rPr>
        <i/>
        <sz val="10"/>
        <rFont val="Calibri"/>
        <family val="2"/>
        <scheme val="minor"/>
      </rPr>
      <t>Staphylococcus, Corynebacterium sp.</t>
    </r>
    <r>
      <rPr>
        <sz val="10"/>
        <rFont val="Calibri"/>
        <family val="2"/>
        <scheme val="minor"/>
      </rPr>
      <t>)?</t>
    </r>
  </si>
  <si>
    <t>W8.7</t>
  </si>
  <si>
    <t>Coagulase (slide or tube)</t>
  </si>
  <si>
    <r>
      <t xml:space="preserve">Does S. aureus AST include the following antibiotics:
</t>
    </r>
    <r>
      <rPr>
        <i/>
        <sz val="10"/>
        <rFont val="Calibri"/>
        <family val="2"/>
        <scheme val="minor"/>
      </rPr>
      <t>If oxacillin and cefoxitin results are discrepant for</t>
    </r>
    <r>
      <rPr>
        <sz val="10"/>
        <rFont val="Calibri"/>
        <family val="2"/>
        <scheme val="minor"/>
      </rPr>
      <t xml:space="preserve"> S. aureus</t>
    </r>
    <r>
      <rPr>
        <i/>
        <sz val="10"/>
        <rFont val="Calibri"/>
        <family val="2"/>
        <scheme val="minor"/>
      </rPr>
      <t xml:space="preserve"> (one is susceptible and one is resistant), the laboratory should repeat the testing. Note: oxacillin testing should always be tested by MIC (not disc diffusion). If the results remain discrepant, oxacillin should be reported as resistant.</t>
    </r>
  </si>
  <si>
    <r>
      <t xml:space="preserve">Is the following testing performed for </t>
    </r>
    <r>
      <rPr>
        <i/>
        <sz val="10"/>
        <rFont val="Calibri"/>
        <family val="2"/>
        <scheme val="minor"/>
      </rPr>
      <t>S. aureus</t>
    </r>
    <r>
      <rPr>
        <sz val="10"/>
        <rFont val="Calibri"/>
        <family val="2"/>
        <scheme val="minor"/>
      </rPr>
      <t xml:space="preserve"> identification:
</t>
    </r>
    <r>
      <rPr>
        <i/>
        <sz val="10"/>
        <rFont val="Calibri"/>
        <family val="2"/>
        <scheme val="minor"/>
      </rPr>
      <t xml:space="preserve">If the laboratory performs penicillin AST, it is recommended that </t>
    </r>
    <r>
      <rPr>
        <sz val="10"/>
        <rFont val="Calibri"/>
        <family val="2"/>
        <scheme val="minor"/>
      </rPr>
      <t>S. aureus</t>
    </r>
    <r>
      <rPr>
        <i/>
        <sz val="10"/>
        <rFont val="Calibri"/>
        <family val="2"/>
        <scheme val="minor"/>
      </rPr>
      <t xml:space="preserve"> isolates with penicillin zones sizes or MICs in the susceptible range are tested for B-lactamase production using the zone-edge test or a nitrocefin test before being reported as penicillin susceptible.</t>
    </r>
  </si>
  <si>
    <t>W8.8</t>
  </si>
  <si>
    <t>W8.9</t>
  </si>
  <si>
    <t>W8.10</t>
  </si>
  <si>
    <r>
      <t xml:space="preserve">Is the following testing performed for </t>
    </r>
    <r>
      <rPr>
        <i/>
        <sz val="10"/>
        <rFont val="Calibri"/>
        <family val="2"/>
        <scheme val="minor"/>
      </rPr>
      <t>Streptococcus sp.</t>
    </r>
    <r>
      <rPr>
        <sz val="10"/>
        <rFont val="Calibri"/>
        <family val="2"/>
        <scheme val="minor"/>
      </rPr>
      <t xml:space="preserve"> and </t>
    </r>
    <r>
      <rPr>
        <i/>
        <sz val="10"/>
        <rFont val="Calibri"/>
        <family val="2"/>
        <scheme val="minor"/>
      </rPr>
      <t>Enterococcus sp.</t>
    </r>
    <r>
      <rPr>
        <sz val="10"/>
        <rFont val="Calibri"/>
        <family val="2"/>
        <scheme val="minor"/>
      </rPr>
      <t xml:space="preserve"> identification:</t>
    </r>
  </si>
  <si>
    <r>
      <t xml:space="preserve">S. pneumoniae </t>
    </r>
    <r>
      <rPr>
        <sz val="10"/>
        <rFont val="Calibri"/>
        <family val="2"/>
        <scheme val="minor"/>
      </rPr>
      <t>latex</t>
    </r>
  </si>
  <si>
    <t>W8.11</t>
  </si>
  <si>
    <r>
      <t xml:space="preserve">Does </t>
    </r>
    <r>
      <rPr>
        <i/>
        <sz val="10"/>
        <rFont val="Calibri"/>
        <family val="2"/>
        <scheme val="minor"/>
      </rPr>
      <t>Streptococcus sp.</t>
    </r>
    <r>
      <rPr>
        <sz val="10"/>
        <rFont val="Calibri"/>
        <family val="2"/>
        <scheme val="minor"/>
      </rPr>
      <t xml:space="preserve"> AST include the following antibiotics: </t>
    </r>
  </si>
  <si>
    <r>
      <t xml:space="preserve">- Oxacillin
</t>
    </r>
    <r>
      <rPr>
        <i/>
        <sz val="10"/>
        <rFont val="Calibri"/>
        <family val="2"/>
        <scheme val="minor"/>
      </rPr>
      <t xml:space="preserve">If the laboratory uses an oxacillin disk (1ug) to screen for penicillin resistance (Penicillin G or Benzylpenicillin, the IV formulation) in </t>
    </r>
    <r>
      <rPr>
        <sz val="10"/>
        <rFont val="Calibri"/>
        <family val="2"/>
        <scheme val="minor"/>
      </rPr>
      <t>S. pneumoniae</t>
    </r>
    <r>
      <rPr>
        <i/>
        <sz val="10"/>
        <rFont val="Calibri"/>
        <family val="2"/>
        <scheme val="minor"/>
      </rPr>
      <t xml:space="preserve"> and the zone size &lt; 20, then the laboratory must do an MIC method before reporting penicillin as resistant (CLSI recommendation). EUCAST recommends that if the zone size is &lt; 20mm to do a MIC, if ≧ 20 mm the result should be reported as susceptible. </t>
    </r>
  </si>
  <si>
    <r>
      <t xml:space="preserve">- Oxacillin
</t>
    </r>
    <r>
      <rPr>
        <i/>
        <sz val="10"/>
        <rFont val="Calibri"/>
        <family val="2"/>
        <scheme val="minor"/>
      </rPr>
      <t xml:space="preserve">If the laboratory uses an oxacillin disk (1ug) to screen for penicillin resistance (Penicillin G or Benzylpenicillin, the IV formulation) in </t>
    </r>
    <r>
      <rPr>
        <sz val="10"/>
        <rFont val="Calibri"/>
        <family val="2"/>
        <scheme val="minor"/>
      </rPr>
      <t>S. pneumoniae</t>
    </r>
    <r>
      <rPr>
        <i/>
        <sz val="10"/>
        <rFont val="Calibri"/>
        <family val="2"/>
        <scheme val="minor"/>
      </rPr>
      <t xml:space="preserve"> and the zone size &lt; 20, then the laboratory must do an MIC method before reporting penicillin as resistant (CLSI recommendation). EUCAST recommends that if the zone size is &lt; 20mm to do a MIC, if ≧ 20 mm the result should be reported as susceptible.</t>
    </r>
  </si>
  <si>
    <t>W8.12</t>
  </si>
  <si>
    <t>Is the following testing performed to identify Gram negative bacilli:</t>
  </si>
  <si>
    <t>W8.13</t>
  </si>
  <si>
    <r>
      <t xml:space="preserve">Does the lab follow the latest CLSI/EUCAST guidelines for AST of Gram negative bacilli?
</t>
    </r>
    <r>
      <rPr>
        <i/>
        <sz val="10"/>
        <rFont val="Calibri"/>
        <family val="2"/>
        <scheme val="minor"/>
      </rPr>
      <t>https://www.clsi.org/ www.eucast.org/</t>
    </r>
  </si>
  <si>
    <t>W8.14</t>
  </si>
  <si>
    <t>W8.15</t>
  </si>
  <si>
    <t>W8.16</t>
  </si>
  <si>
    <t>Is the laboratory enrolled in an interlaboratory comparison or PT program for wound culture and molecular tests for organism identification, and AST?</t>
  </si>
  <si>
    <t>W8.17</t>
  </si>
  <si>
    <t>W8.18</t>
  </si>
  <si>
    <t>Does the laboratory receive onsite supervision visits as part of the EQA program for wound culture and molecular tests?</t>
  </si>
  <si>
    <r>
      <t xml:space="preserve">Does the final report for wound culture list the organisms for which the specimen was and was not cultured?
</t>
    </r>
    <r>
      <rPr>
        <i/>
        <sz val="10"/>
        <rFont val="Calibri"/>
        <family val="2"/>
        <scheme val="minor"/>
      </rPr>
      <t>The laboratory should inform the clinician on the report what organisms were excluded during the culture process. This may be either by choice of media or incubation conditions (e.g. anaerobic organisms). Assessors should review a number of laboratory reports to determine how results are reported. Procedures should be consistent with the laboratory’s SOPs.</t>
    </r>
  </si>
  <si>
    <t>W9.1</t>
  </si>
  <si>
    <t>W9.2</t>
  </si>
  <si>
    <r>
      <t xml:space="preserve">Does the laboratory report alert organisms which include at least?
</t>
    </r>
    <r>
      <rPr>
        <i/>
        <sz val="10"/>
        <rFont val="Calibri"/>
        <family val="2"/>
        <scheme val="minor"/>
      </rPr>
      <t>Alert organisms are organisms with significant public health threat and / or organisms that are notifiable.</t>
    </r>
  </si>
  <si>
    <r>
      <t xml:space="preserve">- Methicillin resistant </t>
    </r>
    <r>
      <rPr>
        <i/>
        <sz val="10"/>
        <rFont val="Calibri"/>
        <family val="2"/>
        <scheme val="minor"/>
      </rPr>
      <t>S. aureus</t>
    </r>
  </si>
  <si>
    <r>
      <t xml:space="preserve">- Imipenem resistant </t>
    </r>
    <r>
      <rPr>
        <i/>
        <sz val="10"/>
        <rFont val="Calibri"/>
        <family val="2"/>
        <scheme val="minor"/>
      </rPr>
      <t>Enterobacteriaceae</t>
    </r>
  </si>
  <si>
    <r>
      <t xml:space="preserve">- Carbapenem resistant </t>
    </r>
    <r>
      <rPr>
        <i/>
        <sz val="10"/>
        <rFont val="Calibri"/>
        <family val="2"/>
        <scheme val="minor"/>
      </rPr>
      <t>Enterobacteriaceae</t>
    </r>
  </si>
  <si>
    <r>
      <t xml:space="preserve">- Multidrug resistant </t>
    </r>
    <r>
      <rPr>
        <i/>
        <sz val="10"/>
        <rFont val="Calibri"/>
        <family val="2"/>
        <scheme val="minor"/>
      </rPr>
      <t>Pseudomonas</t>
    </r>
  </si>
  <si>
    <t>W11.1</t>
  </si>
  <si>
    <t>Number of wound culture and molecular tests performed (disaggregated by type):</t>
  </si>
  <si>
    <t>Number of wound culture and molecular tests where pathogens were isolated (disaggregated by type):</t>
  </si>
  <si>
    <t>Total number of wound cultures with no pathogens Isolated or identified</t>
  </si>
  <si>
    <t>Wound culture and molecular test TAT   (disaggregated by in-patient &amp; out-patient and by type)</t>
  </si>
  <si>
    <t>Pumonary scorecard</t>
  </si>
  <si>
    <t>Wound scorecard</t>
  </si>
  <si>
    <t>Overall pulmonary scorecard</t>
  </si>
  <si>
    <t>Overall wound scorecard</t>
  </si>
  <si>
    <t>Previous audit information</t>
  </si>
  <si>
    <t>Pulmonary scorecard</t>
  </si>
  <si>
    <t>PULMONARY MODULE AUDIT SCORE SUMMARY</t>
  </si>
  <si>
    <t>WOUND MODULE AUDIT SCORE SUMMARY</t>
  </si>
  <si>
    <t>Pulmonary module total</t>
  </si>
  <si>
    <t>Wound module total</t>
  </si>
  <si>
    <t>Answer to AMR question G1.4</t>
  </si>
  <si>
    <t>Answer to AMR question G2.1</t>
  </si>
  <si>
    <t>Answer to AMR question G2.2</t>
  </si>
  <si>
    <t>Answer to AMR question G2.3</t>
  </si>
  <si>
    <t>Answer to AMR question G2.4</t>
  </si>
  <si>
    <t>Answer to AMR question G5.1</t>
  </si>
  <si>
    <t>Answer to AMR question G5.2</t>
  </si>
  <si>
    <t>Answer to AMR question G5.3</t>
  </si>
  <si>
    <t>Answer to AMR question G6.1</t>
  </si>
  <si>
    <t>Answer to AMR question G7.1</t>
  </si>
  <si>
    <t>Answer to AMR question G7.2</t>
  </si>
  <si>
    <t>Answer to AMR question G8.1</t>
  </si>
  <si>
    <t>Answer to AMR question G10.1</t>
  </si>
  <si>
    <t>Answer to AMR question G10.2</t>
  </si>
  <si>
    <t>Answer to AMR question G11.2</t>
  </si>
  <si>
    <t>Answer to AMR question G12.1</t>
  </si>
  <si>
    <t>Answer to AMR question G12.2</t>
  </si>
  <si>
    <t>Answer to AMR question U7.1</t>
  </si>
  <si>
    <t>Answer to AMR question U8.2</t>
  </si>
  <si>
    <t>Answer to AMR question U8.20</t>
  </si>
  <si>
    <t>Answer to AMR question U8.21</t>
  </si>
  <si>
    <t>Answer to AMR question U8.22</t>
  </si>
  <si>
    <t>Answer to AMR question U8.23</t>
  </si>
  <si>
    <t>Answer to AMR question F7.1</t>
  </si>
  <si>
    <t>Answer to AMR question F8.1</t>
  </si>
  <si>
    <t>Answer to AMR question F8.15</t>
  </si>
  <si>
    <t>Answer to AMR question F8.16</t>
  </si>
  <si>
    <t>Answer to AMR question F8.17</t>
  </si>
  <si>
    <t>Answer to AMR question F8.18</t>
  </si>
  <si>
    <t>Answer to AMR question F8.19</t>
  </si>
  <si>
    <t>Answer to AMR question B7.1</t>
  </si>
  <si>
    <t>Answer to AMR question B8.1</t>
  </si>
  <si>
    <t>Answer to AMR question B8.12</t>
  </si>
  <si>
    <t>Answer to AMR question B8.13</t>
  </si>
  <si>
    <t>Answer to AMR question B8.14</t>
  </si>
  <si>
    <t>Answer to AMR question B8.15</t>
  </si>
  <si>
    <t>Answer to AMR question B8.16</t>
  </si>
  <si>
    <t>Answer to AMR question B12.1</t>
  </si>
  <si>
    <t>Answer to AMR question B12.2</t>
  </si>
  <si>
    <t>N11.1</t>
  </si>
  <si>
    <t>Answer to AMR question N1.1</t>
  </si>
  <si>
    <t>Answer to AMR question N1.2</t>
  </si>
  <si>
    <t>Answer to AMR question N1.3</t>
  </si>
  <si>
    <t>Answer to AMR question N3.1</t>
  </si>
  <si>
    <t>Answer to AMR question N3.2</t>
  </si>
  <si>
    <t>Answer to AMR question N4.1</t>
  </si>
  <si>
    <t>Answer to AMR question N4.2</t>
  </si>
  <si>
    <t>Answer to AMR question N7.1</t>
  </si>
  <si>
    <t>Answer to AMR question N8.1</t>
  </si>
  <si>
    <t>Answer to AMR question N8.2</t>
  </si>
  <si>
    <t>Answer to AMR question N8.3</t>
  </si>
  <si>
    <t>Answer to AMR question N8.4</t>
  </si>
  <si>
    <t>Answer to AMR question N8.5</t>
  </si>
  <si>
    <t>Answer to AMR question N8.6</t>
  </si>
  <si>
    <t>Answer to AMR question N8.9</t>
  </si>
  <si>
    <t>Answer to AMR question N8.7</t>
  </si>
  <si>
    <t>Answer to AMR question N8.8</t>
  </si>
  <si>
    <t>Answer to AMR question N8.10</t>
  </si>
  <si>
    <t>Answer to AMR question N8.11</t>
  </si>
  <si>
    <t>Answer to AMR question N8.12</t>
  </si>
  <si>
    <t>Answer to AMR question N8.13</t>
  </si>
  <si>
    <t>Answer to AMR question N8.14</t>
  </si>
  <si>
    <t>Answer to AMR question N8.15</t>
  </si>
  <si>
    <t>Answer to AMR question N8.16</t>
  </si>
  <si>
    <t>Answer to AMR question N8.17</t>
  </si>
  <si>
    <t>Answer to AMR question N8.18</t>
  </si>
  <si>
    <t>Answer to AMR question N8.19</t>
  </si>
  <si>
    <t>Answer to AMR question N9.1</t>
  </si>
  <si>
    <t>Answer to AMR question N11.1</t>
  </si>
  <si>
    <t>P9.2</t>
  </si>
  <si>
    <t>Does the laboratory perform culture and AST of wound samples?</t>
  </si>
  <si>
    <t>Answer to AMR question P1.1</t>
  </si>
  <si>
    <t>Answer to AMR question P1.2</t>
  </si>
  <si>
    <t>Answer to AMR question P3.1</t>
  </si>
  <si>
    <t>Answer to AMR question P3.2</t>
  </si>
  <si>
    <t>Answer to AMR question P4.1</t>
  </si>
  <si>
    <t>Answer to AMR question P4.2</t>
  </si>
  <si>
    <t>Answer to AMR question P7.1</t>
  </si>
  <si>
    <t>Answer to AMR question P8.1</t>
  </si>
  <si>
    <t>Answer to AMR question P8.2</t>
  </si>
  <si>
    <t>Answer to AMR question P8.3</t>
  </si>
  <si>
    <t>Answer to AMR question P8.4</t>
  </si>
  <si>
    <t>Answer to AMR question P8.5</t>
  </si>
  <si>
    <t>Answer to AMR question P8.6</t>
  </si>
  <si>
    <t>Answer to AMR question P8.7</t>
  </si>
  <si>
    <t>Answer to AMR question P8.8</t>
  </si>
  <si>
    <t>Answer to AMR question P8.9</t>
  </si>
  <si>
    <t>Answer to AMR question P8.10</t>
  </si>
  <si>
    <t>Answer to AMR question P8.11</t>
  </si>
  <si>
    <t>Answer to AMR question P8.12</t>
  </si>
  <si>
    <t>Answer to AMR question P8.13</t>
  </si>
  <si>
    <t>Answer to AMR question P8.14</t>
  </si>
  <si>
    <t>Answer to AMR question P8.15</t>
  </si>
  <si>
    <t>Answer to AMR question P8.16</t>
  </si>
  <si>
    <t>Answer to AMR question P8.17</t>
  </si>
  <si>
    <t>Answer to AMR question P8.18</t>
  </si>
  <si>
    <t>Answer to AMR question P8.19</t>
  </si>
  <si>
    <t>Answer to AMR question P8.20</t>
  </si>
  <si>
    <t>Answer to AMR question P8.21</t>
  </si>
  <si>
    <t>Answer to AMR question P8.22</t>
  </si>
  <si>
    <t>Answer to AMR question P8.23</t>
  </si>
  <si>
    <t>Answer to AMR question P8.24</t>
  </si>
  <si>
    <t>Answer to AMR question P9.1</t>
  </si>
  <si>
    <t>Answer to AMR question P9.2</t>
  </si>
  <si>
    <t>Answer to AMR question P11.1</t>
  </si>
  <si>
    <t>Answer to AMR question P12.1</t>
  </si>
  <si>
    <t>General scorecard</t>
  </si>
  <si>
    <t>GENERAL MODULE AUDIT SCORE SUMMARY</t>
  </si>
  <si>
    <t>Answer to AMR question P1.3</t>
  </si>
  <si>
    <t>Answer to AMR question W1.1</t>
  </si>
  <si>
    <t>Answer to AMR question W1.2</t>
  </si>
  <si>
    <t>Answer to AMR question W1.3</t>
  </si>
  <si>
    <t>Answer to AMR question W3.1</t>
  </si>
  <si>
    <t>Answer to AMR question W3.2</t>
  </si>
  <si>
    <t>Answer to AMR question W4.1</t>
  </si>
  <si>
    <t>Answer to AMR question W4.2</t>
  </si>
  <si>
    <t>Answer to AMR question W7.1</t>
  </si>
  <si>
    <t>Answer to AMR question W8.1</t>
  </si>
  <si>
    <t>Answer to AMR question W8.2</t>
  </si>
  <si>
    <t>Answer to AMR question W8.3</t>
  </si>
  <si>
    <t>Answer to AMR question W8.4</t>
  </si>
  <si>
    <t>Answer to AMR question W8.5</t>
  </si>
  <si>
    <t>Answer to AMR question W8.6</t>
  </si>
  <si>
    <t>Answer to AMR question W8.7</t>
  </si>
  <si>
    <t>Answer to AMR question W8.8</t>
  </si>
  <si>
    <t>Answer to AMR question W8.9</t>
  </si>
  <si>
    <t>Answer to AMR question W8.10</t>
  </si>
  <si>
    <t>Answer to AMR question W8.11</t>
  </si>
  <si>
    <t>Answer to AMR question W8.12</t>
  </si>
  <si>
    <t>Answer to AMR question W8.13</t>
  </si>
  <si>
    <t>Answer to AMR question W8.14</t>
  </si>
  <si>
    <t>Answer to AMR question W8.15</t>
  </si>
  <si>
    <t>Answer to AMR question W8.22</t>
  </si>
  <si>
    <t>Answer to AMR question W8.23</t>
  </si>
  <si>
    <t>Answer to AMR question W8.24</t>
  </si>
  <si>
    <t>Answer to AMR question W9.1</t>
  </si>
  <si>
    <t>Answer to AMR question W9.2</t>
  </si>
  <si>
    <t>Answer to AMR question W11.1</t>
  </si>
  <si>
    <t>Summary urine questions</t>
  </si>
  <si>
    <t>Summary feces questions</t>
  </si>
  <si>
    <t>Summary blood questions</t>
  </si>
  <si>
    <t>Summary genital questions</t>
  </si>
  <si>
    <t>Summary pulmonary questions</t>
  </si>
  <si>
    <t>Summary wound questions</t>
  </si>
  <si>
    <t xml:space="preserve">This structured approach to building quality-assured AMR testing and management capacity seeks to enable assessment and quality improvement of microbiology laboratories to reliably isolate and identify priority bacterial pathogens and conduct AST in urine, feces, blood, genital, pulmonary and wound samples, and to ensure the effective use of laboratory data in antimicrobial stewardship practices and management of AMR / hospital-acquired Infections (HAI) and outbreaks in health facilities.
</t>
  </si>
  <si>
    <t>Overall general scorecard</t>
  </si>
  <si>
    <t>General module total</t>
  </si>
  <si>
    <t>Bacterial culture, detection, identification and antimicrobial susceptibility testing of wound samples</t>
  </si>
  <si>
    <t xml:space="preserve">The SLIPTA checklist was developed by WHO-AFRO, in collaboration with the African Society for Laboratory Medicine (ASLM), U.S. Centers for Disease Control and Prevention (CDC) and host countries, and provides a framework for improving quality of public health laboratories in developing countries to achieve the requirements of the International Organization for Standardization (ISO)15189 standard.
</t>
  </si>
  <si>
    <t xml:space="preserve">Depending on the test menu of the laboratory the assessor(s) may use one (or more) of the technical scorecard modules e.g. if the microbiology laboratory performs urine culture use the "Bacterial culture, detection, identification and AST from urine samples scorecard". The SLIPTA checklist is used in conjunction with the technical scorecards. Please refer to the "A structured approach to building quality-assured AMR testing and reporting capacity- User Guide" for more details.
</t>
  </si>
  <si>
    <r>
      <t xml:space="preserve">This TAB corresponds to the "Technical Information" section located in the "Bacterial culture, detection,identification and antimicrobial susceptibility testing of fecal samples" module. This section is compulsory for all laboratories testing on feces samples. Please refer to the </t>
    </r>
    <r>
      <rPr>
        <i/>
        <sz val="11"/>
        <color theme="1"/>
        <rFont val="Calibri"/>
        <family val="2"/>
        <scheme val="minor"/>
      </rPr>
      <t>AMR Lab Quallity Scorecard- User Guide</t>
    </r>
    <r>
      <rPr>
        <sz val="11"/>
        <color theme="1"/>
        <rFont val="Calibri"/>
        <family val="2"/>
        <scheme val="minor"/>
      </rPr>
      <t xml:space="preserve"> for more details on completing this section.</t>
    </r>
  </si>
  <si>
    <t>12. SLIPTA_S11- This TAB corresponds to the "Part II: Laboratory Audits Section 11: Occurrence/Incident Management &amp; Process Improvement of the SLIPTA checklist.</t>
  </si>
  <si>
    <t>13. SLIPTA_S12- This TAB corresponds to the "Part II: Laboratory Audits Section 12: Facilities and Biosafety of the SLIPTA checklist.</t>
  </si>
  <si>
    <t xml:space="preserve">The red tabbed "Set Audit Scope" sheet requires the assessor to select the AMR Modules that will be completed as part of the assessment. Selecting one or all modules, unlocks these for data entry. Note, the SLIPTA assessed tabs are always unlocked for data entry and do not require further selection. </t>
  </si>
  <si>
    <t>AMR Lab Scorecard
v9.2 (Sep 2021)</t>
  </si>
  <si>
    <t>Building AMR testing and management capacity</t>
  </si>
  <si>
    <t xml:space="preserve">The AMR Lab Scorecard, is integrated with the WHO-AFRO SLIPTA checklist (Version 2:2015), and consists of the following modules: 
(1) General AMR testing module, (2) Bacterial culture, detection, identification and AST of urine samples, (3) Bacterial culture, detection, identification and AST of fecal samples, (4) Bacterial culture, detection, identification and AST of blood, (5) Bacterial culture, detection, identification and AST of genital samples, (6) Bacterial culture, detection, identification and AST of pulmonary samples and (7) Bacterial culture, detection, identification and AST of wound samples.
</t>
  </si>
  <si>
    <t xml:space="preserve">The AMR Lab Quality scorecard may be used as a stand-alone scorecard to assess the quality of testing for culture, detection, identification and AST from blood, urine, fecal, genital, pulmonary and wound specimens, or can be used as part of a comprehensive SLIPTA assessment as a means to ensure detailed assessment of application of SLIPTA requirements to these test methods. The AMR Lab Scorecard technical modules are available as part of this eTool and as stand-alone hard copy checklists.
</t>
  </si>
  <si>
    <t>The development of the Guide and AMR Laboratory Scorecard was led by FIND in collaboration with and support from Becton Dickinson and Company (BD). Contributions were made by André Trollip, Heidi Albert, Cecilia Ferreyra, Cassandra Kelly-Cirino and Zachary Katz (FIND), Renuka Gadde and Courtney Maus (BD), and Tjeerd Datema and Linda Oskam (DATOS).  Technical input and review were provided by John Nkengasong (Africa Centers for Disease Control and Prevention), Andrew Whitelaw (National Health Laboratory Service / University of Stellenbosch, South Africa and Beatrice Puije (African Society for Laboratory Medicine).</t>
  </si>
  <si>
    <t>The AMR Laboratory Scorecard draws from a number of existing tools, including Centers for Disease Control and Prevention Laboratory Assessment of Antimicrobial Resistance Testing Capacity checklist, ICMR (India Council for Medical Research) AMR Checklist, WHO-AFRO SLIPTA checklist and FIND’s Score-TB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</si>
</sst>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2">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1"/>
      <name val="Calibri"/>
      <family val="2"/>
      <scheme val="minor"/>
    </font>
    <font>
      <b/>
      <u/>
      <sz val="10"/>
      <name val="Calibri"/>
      <family val="2"/>
      <scheme val="minor"/>
    </font>
    <font>
      <b/>
      <u/>
      <sz val="10"/>
      <color theme="1"/>
      <name val="Calibri"/>
      <family val="2"/>
      <scheme val="minor"/>
    </font>
    <font>
      <b/>
      <sz val="16"/>
      <color theme="1"/>
      <name val="Calibri"/>
      <family val="2"/>
      <scheme val="minor"/>
    </font>
    <font>
      <sz val="8"/>
      <color theme="1"/>
      <name val="Calibri"/>
      <family val="2"/>
      <scheme val="minor"/>
    </font>
    <font>
      <b/>
      <sz val="8"/>
      <color theme="1"/>
      <name val="Calibri"/>
      <family val="2"/>
      <scheme val="minor"/>
    </font>
    <font>
      <u/>
      <sz val="10"/>
      <color theme="1"/>
      <name val="Calibri"/>
      <family val="2"/>
      <scheme val="minor"/>
    </font>
    <font>
      <b/>
      <u/>
      <sz val="8"/>
      <color theme="1"/>
      <name val="Calibri"/>
      <family val="2"/>
      <scheme val="minor"/>
    </font>
    <font>
      <sz val="10"/>
      <color rgb="FF000000"/>
      <name val="Calibri"/>
      <family val="2"/>
      <scheme val="minor"/>
    </font>
    <font>
      <b/>
      <sz val="10"/>
      <color rgb="FF000000"/>
      <name val="Calibri"/>
      <family val="2"/>
      <scheme val="minor"/>
    </font>
    <font>
      <sz val="8"/>
      <name val="Calibri"/>
      <family val="2"/>
      <scheme val="minor"/>
    </font>
    <font>
      <sz val="10"/>
      <color rgb="FFFF0000"/>
      <name val="Calibri"/>
      <family val="2"/>
      <scheme val="minor"/>
    </font>
    <font>
      <sz val="8"/>
      <color rgb="FF000000"/>
      <name val="Calibri"/>
      <family val="2"/>
      <scheme val="minor"/>
    </font>
    <font>
      <b/>
      <sz val="8"/>
      <name val="Calibri"/>
      <family val="2"/>
      <scheme val="minor"/>
    </font>
    <font>
      <b/>
      <sz val="8"/>
      <color rgb="FF000000"/>
      <name val="Calibri"/>
      <family val="2"/>
      <scheme val="minor"/>
    </font>
    <font>
      <u/>
      <sz val="11"/>
      <color theme="10"/>
      <name val="Calibri"/>
      <family val="2"/>
      <scheme val="minor"/>
    </font>
    <font>
      <b/>
      <sz val="10"/>
      <color theme="0"/>
      <name val="Calibri"/>
      <family val="2"/>
      <scheme val="minor"/>
    </font>
    <font>
      <sz val="10"/>
      <color theme="0"/>
      <name val="Calibri"/>
      <family val="2"/>
      <scheme val="minor"/>
    </font>
    <font>
      <sz val="10"/>
      <color rgb="FF333333"/>
      <name val="Calibri"/>
      <family val="2"/>
      <scheme val="minor"/>
    </font>
    <font>
      <i/>
      <sz val="10"/>
      <color theme="1"/>
      <name val="Calibri"/>
      <family val="2"/>
      <scheme val="minor"/>
    </font>
    <font>
      <b/>
      <i/>
      <sz val="10"/>
      <color theme="0"/>
      <name val="Calibri"/>
      <family val="2"/>
      <scheme val="minor"/>
    </font>
    <font>
      <i/>
      <sz val="10"/>
      <color theme="0"/>
      <name val="Calibri"/>
      <family val="2"/>
      <scheme val="minor"/>
    </font>
    <font>
      <b/>
      <i/>
      <sz val="10"/>
      <color theme="1"/>
      <name val="Calibri"/>
      <family val="2"/>
      <scheme val="minor"/>
    </font>
    <font>
      <b/>
      <sz val="18"/>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4"/>
      <color theme="0"/>
      <name val="Calibri"/>
      <family val="2"/>
      <scheme val="minor"/>
    </font>
    <font>
      <sz val="12"/>
      <color theme="1"/>
      <name val="Calibri"/>
      <family val="2"/>
      <scheme val="minor"/>
    </font>
    <font>
      <i/>
      <sz val="11"/>
      <color theme="1"/>
      <name val="Calibri"/>
      <family val="2"/>
      <scheme val="minor"/>
    </font>
    <font>
      <b/>
      <sz val="18"/>
      <name val="Calibri"/>
      <family val="2"/>
      <scheme val="minor"/>
    </font>
    <font>
      <b/>
      <sz val="14"/>
      <color theme="1"/>
      <name val="Calibri"/>
      <family val="2"/>
      <scheme val="minor"/>
    </font>
    <font>
      <b/>
      <sz val="14"/>
      <name val="Calibri"/>
      <family val="2"/>
      <scheme val="minor"/>
    </font>
    <font>
      <sz val="14"/>
      <color theme="1"/>
      <name val="Calibri"/>
      <family val="2"/>
      <scheme val="minor"/>
    </font>
    <font>
      <b/>
      <sz val="10"/>
      <name val="Calibri (Body)_x0000_"/>
    </font>
    <font>
      <sz val="10"/>
      <color theme="1"/>
      <name val="Calibri (Body)_x0000_"/>
    </font>
    <font>
      <b/>
      <sz val="10"/>
      <color theme="1"/>
      <name val="Calibri (Body)_x0000_"/>
    </font>
    <font>
      <u/>
      <sz val="10"/>
      <color theme="10"/>
      <name val="Calibri"/>
      <family val="2"/>
      <scheme val="minor"/>
    </font>
    <font>
      <b/>
      <sz val="20"/>
      <name val="Calibri"/>
      <family val="2"/>
      <scheme val="minor"/>
    </font>
    <font>
      <sz val="20"/>
      <color theme="1"/>
      <name val="Calibri"/>
      <family val="2"/>
      <scheme val="minor"/>
    </font>
    <font>
      <b/>
      <sz val="14"/>
      <color rgb="FFFFFFFF"/>
      <name val="Calibri"/>
      <family val="2"/>
      <scheme val="minor"/>
    </font>
    <font>
      <i/>
      <sz val="10"/>
      <color rgb="FF000000"/>
      <name val="Calibri"/>
      <family val="2"/>
      <scheme val="minor"/>
    </font>
    <font>
      <b/>
      <sz val="18"/>
      <color theme="1"/>
      <name val="Calibri (Body)"/>
    </font>
    <font>
      <b/>
      <sz val="18"/>
      <name val="Calibri (Body)"/>
    </font>
    <font>
      <b/>
      <sz val="18"/>
      <name val="Calibri (Body)_x0000_"/>
    </font>
    <font>
      <b/>
      <sz val="10"/>
      <color rgb="FFFF0000"/>
      <name val="Calibri"/>
      <family val="2"/>
      <scheme val="minor"/>
    </font>
    <font>
      <sz val="12"/>
      <color rgb="FFFF0000"/>
      <name val="Calibri"/>
      <family val="2"/>
      <scheme val="minor"/>
    </font>
    <font>
      <i/>
      <sz val="10"/>
      <name val="Calibri"/>
      <family val="2"/>
      <scheme val="minor"/>
    </font>
    <font>
      <sz val="11"/>
      <color rgb="FFFF0000"/>
      <name val="Calibri"/>
      <family val="2"/>
      <scheme val="minor"/>
    </font>
    <font>
      <b/>
      <sz val="20"/>
      <color theme="0"/>
      <name val="Calibri"/>
      <family val="2"/>
      <scheme val="minor"/>
    </font>
    <font>
      <i/>
      <u/>
      <sz val="10"/>
      <color theme="1"/>
      <name val="Calibri"/>
      <family val="2"/>
      <scheme val="minor"/>
    </font>
    <font>
      <vertAlign val="subscript"/>
      <sz val="10"/>
      <color theme="1"/>
      <name val="Calibri"/>
      <family val="2"/>
      <scheme val="minor"/>
    </font>
    <font>
      <sz val="10"/>
      <color theme="1"/>
      <name val="Calibri"/>
      <family val="2"/>
    </font>
    <font>
      <vertAlign val="superscript"/>
      <sz val="10"/>
      <color rgb="FF000000"/>
      <name val="Calibri"/>
      <family val="2"/>
      <scheme val="minor"/>
    </font>
    <font>
      <vertAlign val="superscript"/>
      <sz val="10"/>
      <color theme="1"/>
      <name val="Calibri"/>
      <family val="2"/>
      <scheme val="minor"/>
    </font>
    <font>
      <vertAlign val="subscript"/>
      <sz val="10"/>
      <name val="Calibri"/>
      <family val="2"/>
      <scheme val="minor"/>
    </font>
    <font>
      <i/>
      <vertAlign val="subscript"/>
      <sz val="10"/>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99FF"/>
        <bgColor indexed="64"/>
      </patternFill>
    </fill>
    <fill>
      <patternFill patternType="solid">
        <fgColor rgb="FFE2EFDA"/>
        <bgColor indexed="64"/>
      </patternFill>
    </fill>
    <fill>
      <patternFill patternType="solid">
        <fgColor rgb="FFFFFFFF"/>
        <bgColor indexed="64"/>
      </patternFill>
    </fill>
    <fill>
      <patternFill patternType="solid">
        <fgColor rgb="FF000000"/>
        <bgColor indexed="64"/>
      </patternFill>
    </fill>
    <fill>
      <patternFill patternType="solid">
        <fgColor rgb="FFFFFF00"/>
        <bgColor indexed="64"/>
      </patternFill>
    </fill>
    <fill>
      <patternFill patternType="solid">
        <fgColor rgb="FFFF0000"/>
        <bgColor indexed="64"/>
      </patternFill>
    </fill>
  </fills>
  <borders count="9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right style="thin">
        <color auto="1"/>
      </right>
      <top style="thin">
        <color auto="1"/>
      </top>
      <bottom/>
      <diagonal/>
    </border>
    <border>
      <left/>
      <right/>
      <top style="thin">
        <color indexed="64"/>
      </top>
      <bottom/>
      <diagonal/>
    </border>
    <border>
      <left/>
      <right style="thin">
        <color auto="1"/>
      </right>
      <top/>
      <bottom style="thin">
        <color auto="1"/>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auto="1"/>
      </left>
      <right/>
      <top style="medium">
        <color auto="1"/>
      </top>
      <bottom style="thin">
        <color auto="1"/>
      </bottom>
      <diagonal/>
    </border>
    <border>
      <left style="medium">
        <color indexed="64"/>
      </left>
      <right/>
      <top style="thin">
        <color auto="1"/>
      </top>
      <bottom style="medium">
        <color auto="1"/>
      </bottom>
      <diagonal/>
    </border>
    <border>
      <left/>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auto="1"/>
      </left>
      <right style="medium">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auto="1"/>
      </top>
      <bottom style="thin">
        <color auto="1"/>
      </bottom>
      <diagonal/>
    </border>
    <border>
      <left style="thin">
        <color auto="1"/>
      </left>
      <right/>
      <top style="thin">
        <color auto="1"/>
      </top>
      <bottom style="thin">
        <color rgb="FF000000"/>
      </bottom>
      <diagonal/>
    </border>
    <border>
      <left/>
      <right/>
      <top style="thin">
        <color indexed="64"/>
      </top>
      <bottom style="thin">
        <color rgb="FF000000"/>
      </bottom>
      <diagonal/>
    </border>
    <border>
      <left style="thin">
        <color auto="1"/>
      </left>
      <right style="thin">
        <color rgb="FF000000"/>
      </right>
      <top style="thin">
        <color auto="1"/>
      </top>
      <bottom style="thin">
        <color auto="1"/>
      </bottom>
      <diagonal/>
    </border>
    <border>
      <left/>
      <right style="thin">
        <color rgb="FF000000"/>
      </right>
      <top style="thin">
        <color auto="1"/>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auto="1"/>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auto="1"/>
      </top>
      <bottom style="thin">
        <color auto="1"/>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top style="thin">
        <color auto="1"/>
      </top>
      <bottom/>
      <diagonal/>
    </border>
    <border>
      <left style="thin">
        <color rgb="FF000000"/>
      </left>
      <right/>
      <top/>
      <bottom style="thin">
        <color auto="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
      <left style="thin">
        <color rgb="FF000000"/>
      </left>
      <right style="thin">
        <color rgb="FF000000"/>
      </right>
      <top/>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1108">
    <xf numFmtId="0" fontId="0" fillId="0" borderId="0" xfId="0"/>
    <xf numFmtId="49" fontId="3" fillId="2" borderId="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vertical="top" wrapText="1"/>
      <protection locked="0"/>
    </xf>
    <xf numFmtId="49" fontId="2" fillId="2" borderId="1" xfId="0" applyNumberFormat="1" applyFont="1" applyFill="1" applyBorder="1" applyAlignment="1" applyProtection="1">
      <alignment horizontal="center" vertical="top" wrapText="1"/>
      <protection locked="0"/>
    </xf>
    <xf numFmtId="49" fontId="5" fillId="2" borderId="2" xfId="0" applyNumberFormat="1" applyFont="1" applyFill="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49" fontId="5" fillId="2" borderId="1" xfId="0" applyNumberFormat="1" applyFont="1" applyFill="1" applyBorder="1" applyAlignment="1" applyProtection="1">
      <alignment vertical="top" wrapText="1"/>
      <protection locked="0"/>
    </xf>
    <xf numFmtId="0" fontId="2" fillId="2" borderId="1" xfId="0" applyFont="1" applyFill="1" applyBorder="1" applyAlignment="1" applyProtection="1">
      <alignment horizontal="center" vertical="top" wrapText="1"/>
      <protection locked="0"/>
    </xf>
    <xf numFmtId="0" fontId="4" fillId="2" borderId="1" xfId="0" applyFont="1" applyFill="1" applyBorder="1" applyAlignment="1" applyProtection="1">
      <alignment vertical="top" wrapText="1"/>
      <protection locked="0"/>
    </xf>
    <xf numFmtId="0" fontId="2" fillId="2" borderId="3" xfId="0" applyFont="1" applyFill="1" applyBorder="1" applyAlignment="1" applyProtection="1">
      <alignment horizontal="center" vertical="top" wrapText="1"/>
      <protection locked="0"/>
    </xf>
    <xf numFmtId="0" fontId="4" fillId="2" borderId="3" xfId="0" applyFont="1" applyFill="1" applyBorder="1" applyAlignment="1" applyProtection="1">
      <alignment vertical="top" wrapText="1"/>
      <protection locked="0"/>
    </xf>
    <xf numFmtId="0" fontId="4" fillId="2" borderId="10" xfId="0" applyFont="1" applyFill="1" applyBorder="1" applyAlignment="1" applyProtection="1">
      <alignment vertical="top" wrapText="1"/>
      <protection locked="0"/>
    </xf>
    <xf numFmtId="49" fontId="2" fillId="2" borderId="1" xfId="0" applyNumberFormat="1" applyFont="1" applyFill="1" applyBorder="1" applyAlignment="1" applyProtection="1">
      <alignment horizontal="center" vertical="top"/>
      <protection locked="0"/>
    </xf>
    <xf numFmtId="0" fontId="5" fillId="2" borderId="1"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3" xfId="0" applyFont="1" applyFill="1" applyBorder="1" applyAlignment="1" applyProtection="1">
      <alignment horizontal="center" vertical="top"/>
      <protection locked="0"/>
    </xf>
    <xf numFmtId="0" fontId="5" fillId="2" borderId="1" xfId="0" applyFont="1" applyFill="1" applyBorder="1" applyAlignment="1" applyProtection="1">
      <alignment vertical="top"/>
      <protection locked="0"/>
    </xf>
    <xf numFmtId="0" fontId="0" fillId="0" borderId="0" xfId="0" applyAlignment="1">
      <alignment vertical="top" wrapText="1"/>
    </xf>
    <xf numFmtId="0" fontId="0" fillId="0" borderId="0" xfId="0" applyAlignment="1">
      <alignment vertical="top"/>
    </xf>
    <xf numFmtId="0" fontId="0" fillId="9" borderId="0" xfId="0" applyFill="1" applyAlignment="1">
      <alignment vertical="top" wrapText="1"/>
    </xf>
    <xf numFmtId="0" fontId="28" fillId="0" borderId="0" xfId="0" applyFont="1" applyAlignment="1">
      <alignment horizontal="center"/>
    </xf>
    <xf numFmtId="0" fontId="35" fillId="0" borderId="0" xfId="0" applyFont="1" applyAlignment="1">
      <alignment horizontal="center" wrapText="1"/>
    </xf>
    <xf numFmtId="0" fontId="5" fillId="2" borderId="54" xfId="0" applyFont="1" applyFill="1" applyBorder="1" applyAlignment="1" applyProtection="1">
      <alignment horizontal="center" vertical="top"/>
      <protection locked="0"/>
    </xf>
    <xf numFmtId="49" fontId="3" fillId="2" borderId="1" xfId="0" applyNumberFormat="1" applyFont="1" applyFill="1" applyBorder="1" applyAlignment="1" applyProtection="1">
      <alignment horizontal="center" vertical="top"/>
      <protection locked="0"/>
    </xf>
    <xf numFmtId="0" fontId="3" fillId="2" borderId="1" xfId="0" applyFont="1" applyFill="1" applyBorder="1" applyAlignment="1" applyProtection="1">
      <alignment horizontal="center" vertical="top" wrapText="1"/>
      <protection locked="0"/>
    </xf>
    <xf numFmtId="0" fontId="0" fillId="0" borderId="0" xfId="0" applyAlignment="1">
      <alignment horizontal="left" vertical="top" wrapText="1"/>
    </xf>
    <xf numFmtId="9" fontId="5" fillId="2" borderId="1" xfId="1" applyFont="1" applyFill="1" applyBorder="1" applyAlignment="1" applyProtection="1">
      <alignment vertical="top"/>
      <protection locked="0"/>
    </xf>
    <xf numFmtId="0" fontId="5" fillId="2" borderId="52" xfId="0" applyFont="1" applyFill="1" applyBorder="1" applyAlignment="1" applyProtection="1">
      <alignment vertical="top"/>
      <protection locked="0"/>
    </xf>
    <xf numFmtId="9" fontId="5" fillId="2" borderId="52" xfId="1" applyFont="1" applyFill="1" applyBorder="1" applyAlignment="1" applyProtection="1">
      <alignment vertical="top"/>
      <protection locked="0"/>
    </xf>
    <xf numFmtId="9" fontId="5" fillId="2" borderId="32" xfId="1" applyFont="1" applyFill="1" applyBorder="1" applyAlignment="1" applyProtection="1">
      <alignment vertical="top"/>
      <protection locked="0"/>
    </xf>
    <xf numFmtId="0" fontId="5" fillId="11" borderId="54" xfId="0" applyFont="1" applyFill="1" applyBorder="1" applyAlignment="1" applyProtection="1">
      <alignment vertical="top"/>
      <protection locked="0"/>
    </xf>
    <xf numFmtId="9" fontId="5" fillId="11" borderId="54" xfId="1" applyFont="1" applyFill="1" applyBorder="1" applyAlignment="1" applyProtection="1">
      <alignment vertical="top"/>
      <protection locked="0"/>
    </xf>
    <xf numFmtId="0" fontId="5" fillId="11" borderId="88" xfId="0" applyFont="1" applyFill="1" applyBorder="1" applyAlignment="1" applyProtection="1">
      <alignment vertical="top"/>
      <protection locked="0"/>
    </xf>
    <xf numFmtId="9" fontId="5" fillId="11" borderId="88" xfId="1" applyFont="1" applyFill="1" applyBorder="1" applyAlignment="1" applyProtection="1">
      <alignment vertical="top"/>
      <protection locked="0"/>
    </xf>
    <xf numFmtId="0" fontId="2" fillId="11" borderId="86" xfId="0" applyFont="1" applyFill="1" applyBorder="1" applyAlignment="1" applyProtection="1">
      <alignment vertical="top"/>
      <protection locked="0"/>
    </xf>
    <xf numFmtId="9" fontId="2" fillId="11" borderId="86" xfId="1" applyFont="1" applyFill="1" applyBorder="1" applyAlignment="1" applyProtection="1">
      <alignment vertical="top"/>
      <protection locked="0"/>
    </xf>
    <xf numFmtId="0" fontId="2" fillId="2" borderId="43" xfId="0" applyFont="1" applyFill="1" applyBorder="1" applyAlignment="1" applyProtection="1">
      <alignment vertical="top" wrapText="1"/>
      <protection locked="0"/>
    </xf>
    <xf numFmtId="0" fontId="38" fillId="0" borderId="0" xfId="0" applyFont="1" applyAlignment="1">
      <alignment vertical="top"/>
    </xf>
    <xf numFmtId="0" fontId="35" fillId="0" borderId="0" xfId="0" applyFont="1" applyAlignment="1">
      <alignment horizontal="center" vertical="top" wrapText="1"/>
    </xf>
    <xf numFmtId="0" fontId="5" fillId="2" borderId="7" xfId="0" applyFont="1" applyFill="1" applyBorder="1" applyAlignment="1" applyProtection="1">
      <alignment horizontal="center" vertical="top"/>
      <protection locked="0"/>
    </xf>
    <xf numFmtId="0" fontId="5" fillId="2" borderId="11" xfId="0" applyFont="1" applyFill="1" applyBorder="1" applyAlignment="1" applyProtection="1">
      <alignment horizontal="center" vertical="top"/>
      <protection locked="0"/>
    </xf>
    <xf numFmtId="9" fontId="2" fillId="11" borderId="87" xfId="1" applyFont="1" applyFill="1" applyBorder="1" applyAlignment="1" applyProtection="1">
      <alignment vertical="top"/>
      <protection locked="0"/>
    </xf>
    <xf numFmtId="0" fontId="5" fillId="2" borderId="33" xfId="0" applyFont="1" applyFill="1" applyBorder="1" applyAlignment="1" applyProtection="1">
      <alignment horizontal="center" vertical="top"/>
      <protection locked="0"/>
    </xf>
    <xf numFmtId="0" fontId="43" fillId="9" borderId="0" xfId="0" applyFont="1" applyFill="1" applyAlignment="1">
      <alignment horizontal="center" vertical="center" wrapText="1"/>
    </xf>
    <xf numFmtId="0" fontId="37" fillId="0" borderId="0" xfId="0" applyFont="1" applyAlignment="1">
      <alignment horizontal="center" vertical="top" wrapText="1"/>
    </xf>
    <xf numFmtId="0" fontId="0" fillId="0" borderId="0" xfId="0" applyAlignment="1">
      <alignment horizontal="center" vertical="top"/>
    </xf>
    <xf numFmtId="0" fontId="43" fillId="3" borderId="0" xfId="0" applyFont="1" applyFill="1" applyAlignment="1">
      <alignment horizontal="center" vertical="top" wrapText="1"/>
    </xf>
    <xf numFmtId="0" fontId="35" fillId="3" borderId="0" xfId="0" applyFont="1" applyFill="1" applyAlignment="1">
      <alignment horizontal="center" vertical="top" wrapText="1"/>
    </xf>
    <xf numFmtId="0" fontId="0" fillId="3" borderId="0" xfId="0" applyFill="1" applyAlignment="1">
      <alignment vertical="top"/>
    </xf>
    <xf numFmtId="0" fontId="30" fillId="5" borderId="0" xfId="0" applyFont="1" applyFill="1" applyAlignment="1">
      <alignment vertical="top" wrapText="1"/>
    </xf>
    <xf numFmtId="0" fontId="0" fillId="6" borderId="0" xfId="0" applyFill="1" applyAlignment="1">
      <alignment vertical="top" wrapText="1"/>
    </xf>
    <xf numFmtId="0" fontId="0" fillId="7" borderId="0" xfId="0" applyFill="1" applyAlignment="1">
      <alignment vertical="top" wrapText="1"/>
    </xf>
    <xf numFmtId="0" fontId="0" fillId="10" borderId="0" xfId="0" applyFill="1" applyAlignment="1">
      <alignment horizontal="left" vertical="top" wrapText="1"/>
    </xf>
    <xf numFmtId="0" fontId="30" fillId="8" borderId="0" xfId="0" applyFont="1" applyFill="1" applyAlignment="1">
      <alignment vertical="top" wrapText="1"/>
    </xf>
    <xf numFmtId="0" fontId="0" fillId="15" borderId="0" xfId="0" applyFill="1" applyAlignment="1">
      <alignment vertical="top" wrapText="1"/>
    </xf>
    <xf numFmtId="0" fontId="53" fillId="0" borderId="0" xfId="0" quotePrefix="1" applyFont="1" applyAlignment="1">
      <alignment vertical="top"/>
    </xf>
    <xf numFmtId="0" fontId="0" fillId="0" borderId="0" xfId="0" applyFont="1" applyAlignment="1">
      <alignment vertical="top" wrapText="1"/>
    </xf>
    <xf numFmtId="0" fontId="28" fillId="0" borderId="0" xfId="0" applyFont="1" applyAlignment="1">
      <alignment horizontal="center" vertical="top"/>
    </xf>
    <xf numFmtId="0" fontId="28" fillId="9" borderId="0" xfId="0" applyFont="1" applyFill="1" applyAlignment="1">
      <alignment horizontal="center" vertical="top"/>
    </xf>
    <xf numFmtId="0" fontId="2" fillId="0" borderId="0" xfId="0" applyFont="1" applyAlignment="1">
      <alignment vertical="top"/>
    </xf>
    <xf numFmtId="0" fontId="36" fillId="0" borderId="0" xfId="0" applyFont="1" applyAlignment="1">
      <alignment horizontal="center" vertical="center"/>
    </xf>
    <xf numFmtId="0" fontId="29" fillId="0" borderId="0" xfId="0" applyFont="1" applyAlignment="1">
      <alignment vertical="top" wrapText="1"/>
    </xf>
    <xf numFmtId="9" fontId="5" fillId="2" borderId="1" xfId="0" applyNumberFormat="1" applyFont="1" applyFill="1" applyBorder="1" applyAlignment="1" applyProtection="1">
      <alignment vertical="top"/>
      <protection locked="0"/>
    </xf>
    <xf numFmtId="9" fontId="5" fillId="2" borderId="52" xfId="1" applyNumberFormat="1" applyFont="1" applyFill="1" applyBorder="1" applyAlignment="1" applyProtection="1">
      <alignment vertical="top"/>
      <protection locked="0"/>
    </xf>
    <xf numFmtId="49" fontId="3" fillId="2" borderId="3" xfId="0" applyNumberFormat="1" applyFont="1" applyFill="1" applyBorder="1" applyAlignment="1" applyProtection="1">
      <alignment horizontal="center" vertical="top"/>
      <protection locked="0"/>
    </xf>
    <xf numFmtId="49" fontId="5" fillId="2" borderId="3" xfId="0" applyNumberFormat="1" applyFont="1" applyFill="1" applyBorder="1" applyAlignment="1" applyProtection="1">
      <alignment vertical="top" wrapText="1"/>
      <protection locked="0"/>
    </xf>
    <xf numFmtId="0" fontId="5" fillId="2" borderId="4" xfId="0" applyFont="1" applyFill="1" applyBorder="1" applyAlignment="1" applyProtection="1">
      <alignment vertical="top" wrapText="1"/>
      <protection locked="0"/>
    </xf>
    <xf numFmtId="49" fontId="2" fillId="2" borderId="3" xfId="0" applyNumberFormat="1" applyFont="1" applyFill="1" applyBorder="1" applyAlignment="1" applyProtection="1">
      <alignment horizontal="center" vertical="top"/>
      <protection locked="0"/>
    </xf>
    <xf numFmtId="0" fontId="5" fillId="2" borderId="3" xfId="0" applyFont="1" applyFill="1" applyBorder="1" applyAlignment="1" applyProtection="1">
      <alignment vertical="top" wrapText="1"/>
      <protection locked="0"/>
    </xf>
    <xf numFmtId="49" fontId="2" fillId="2" borderId="10" xfId="0" applyNumberFormat="1" applyFont="1" applyFill="1" applyBorder="1" applyAlignment="1" applyProtection="1">
      <alignment horizontal="center" vertical="top"/>
      <protection locked="0"/>
    </xf>
    <xf numFmtId="0" fontId="5" fillId="2" borderId="10" xfId="0" applyFont="1" applyFill="1" applyBorder="1" applyAlignment="1" applyProtection="1">
      <alignment vertical="top" wrapText="1"/>
      <protection locked="0"/>
    </xf>
    <xf numFmtId="0" fontId="2" fillId="2" borderId="3" xfId="0" applyFont="1" applyFill="1" applyBorder="1" applyAlignment="1" applyProtection="1">
      <alignment horizontal="center" vertical="top"/>
      <protection locked="0"/>
    </xf>
    <xf numFmtId="0" fontId="3" fillId="2" borderId="3" xfId="0" applyFont="1" applyFill="1" applyBorder="1" applyAlignment="1" applyProtection="1">
      <alignment horizontal="center" vertical="top" wrapText="1"/>
      <protection locked="0"/>
    </xf>
    <xf numFmtId="0" fontId="5" fillId="2" borderId="88" xfId="0" applyFont="1" applyFill="1" applyBorder="1" applyAlignment="1" applyProtection="1">
      <alignment horizontal="center" vertical="top"/>
      <protection locked="0"/>
    </xf>
    <xf numFmtId="0" fontId="5" fillId="2" borderId="94"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protection locked="0"/>
    </xf>
    <xf numFmtId="0" fontId="5" fillId="2" borderId="7" xfId="0" applyFont="1" applyFill="1" applyBorder="1" applyAlignment="1" applyProtection="1">
      <alignment vertical="top" wrapText="1"/>
      <protection locked="0"/>
    </xf>
    <xf numFmtId="0" fontId="5" fillId="2" borderId="1" xfId="0" applyFont="1" applyFill="1" applyBorder="1" applyAlignment="1" applyProtection="1">
      <alignment horizontal="center" vertical="top"/>
      <protection locked="0"/>
    </xf>
    <xf numFmtId="0" fontId="5" fillId="2" borderId="9"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2" xfId="0" applyFont="1" applyFill="1" applyBorder="1" applyAlignment="1" applyProtection="1">
      <alignment horizontal="center" vertical="top"/>
      <protection locked="0"/>
    </xf>
    <xf numFmtId="0" fontId="5" fillId="2" borderId="8"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top"/>
      <protection locked="0"/>
    </xf>
    <xf numFmtId="0" fontId="5" fillId="2" borderId="55" xfId="0" applyFont="1" applyFill="1" applyBorder="1" applyAlignment="1" applyProtection="1">
      <alignment horizontal="left" vertical="top" wrapText="1"/>
      <protection locked="0"/>
    </xf>
    <xf numFmtId="0" fontId="5" fillId="2" borderId="2"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5" fillId="2" borderId="1" xfId="0" applyFont="1" applyFill="1" applyBorder="1" applyAlignment="1" applyProtection="1">
      <alignment horizontal="center" vertical="center"/>
      <protection locked="0"/>
    </xf>
    <xf numFmtId="0" fontId="2" fillId="3" borderId="0" xfId="0" applyFont="1" applyFill="1" applyAlignment="1" applyProtection="1">
      <alignment horizontal="left" vertical="center" wrapText="1"/>
    </xf>
    <xf numFmtId="0" fontId="5"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xf>
    <xf numFmtId="0" fontId="5" fillId="3" borderId="0" xfId="0" applyFont="1" applyFill="1" applyAlignment="1" applyProtection="1">
      <alignment vertical="center"/>
    </xf>
    <xf numFmtId="0" fontId="28" fillId="0" borderId="0" xfId="0" applyFont="1" applyProtection="1"/>
    <xf numFmtId="0" fontId="5" fillId="0" borderId="0" xfId="0" applyFont="1" applyAlignment="1" applyProtection="1">
      <alignment vertical="center"/>
    </xf>
    <xf numFmtId="0" fontId="5" fillId="0" borderId="0" xfId="0" applyFont="1" applyAlignment="1" applyProtection="1">
      <alignment vertical="top"/>
    </xf>
    <xf numFmtId="0" fontId="14" fillId="0" borderId="0" xfId="0" applyFont="1" applyAlignment="1" applyProtection="1">
      <alignment horizontal="center" vertical="top"/>
    </xf>
    <xf numFmtId="0" fontId="5" fillId="3" borderId="0" xfId="0" applyFont="1" applyFill="1" applyAlignment="1" applyProtection="1">
      <alignment vertical="top"/>
    </xf>
    <xf numFmtId="0" fontId="21" fillId="0" borderId="0" xfId="0" applyFont="1" applyAlignment="1" applyProtection="1">
      <alignment horizontal="center" vertical="top"/>
    </xf>
    <xf numFmtId="0" fontId="5" fillId="0" borderId="2" xfId="0" applyFont="1" applyBorder="1" applyAlignment="1" applyProtection="1">
      <alignment horizontal="left" vertical="top"/>
    </xf>
    <xf numFmtId="0" fontId="5" fillId="0" borderId="9" xfId="0" applyFont="1" applyBorder="1" applyAlignment="1" applyProtection="1">
      <alignment horizontal="left" vertical="top"/>
    </xf>
    <xf numFmtId="0" fontId="5" fillId="0" borderId="0" xfId="0" applyFont="1" applyAlignment="1" applyProtection="1">
      <alignment horizontal="left" vertical="top"/>
    </xf>
    <xf numFmtId="0" fontId="14" fillId="0" borderId="0" xfId="0" applyFont="1" applyAlignment="1" applyProtection="1">
      <alignment horizontal="left" vertical="top"/>
    </xf>
    <xf numFmtId="0" fontId="50" fillId="0" borderId="0" xfId="0" quotePrefix="1" applyFont="1" applyAlignment="1" applyProtection="1">
      <alignment horizontal="left" vertical="top"/>
    </xf>
    <xf numFmtId="0" fontId="38" fillId="0" borderId="0" xfId="0" applyFont="1" applyAlignment="1" applyProtection="1">
      <alignment vertical="top"/>
    </xf>
    <xf numFmtId="0" fontId="31" fillId="0" borderId="0" xfId="0" applyFont="1" applyAlignment="1" applyProtection="1">
      <alignment horizontal="center" vertical="top"/>
    </xf>
    <xf numFmtId="0" fontId="36" fillId="0" borderId="0" xfId="0" applyFont="1" applyAlignment="1" applyProtection="1">
      <alignment horizontal="center" vertical="top"/>
    </xf>
    <xf numFmtId="0" fontId="2" fillId="3" borderId="0" xfId="0" applyFont="1" applyFill="1" applyAlignment="1" applyProtection="1">
      <alignment vertical="top"/>
    </xf>
    <xf numFmtId="0" fontId="22" fillId="4" borderId="1" xfId="0" applyFont="1" applyFill="1" applyBorder="1" applyAlignment="1" applyProtection="1">
      <alignment horizontal="center" vertical="top"/>
    </xf>
    <xf numFmtId="0" fontId="22" fillId="4" borderId="1" xfId="0" applyFont="1" applyFill="1" applyBorder="1" applyAlignment="1" applyProtection="1">
      <alignment vertical="top"/>
    </xf>
    <xf numFmtId="0" fontId="5" fillId="3" borderId="0" xfId="0" applyFont="1" applyFill="1" applyAlignment="1" applyProtection="1">
      <alignment vertical="top" wrapText="1"/>
    </xf>
    <xf numFmtId="0" fontId="24" fillId="3" borderId="0" xfId="0" applyFont="1" applyFill="1" applyAlignment="1" applyProtection="1">
      <alignment vertical="top" wrapText="1"/>
    </xf>
    <xf numFmtId="0" fontId="24" fillId="3" borderId="0" xfId="0" quotePrefix="1" applyFont="1" applyFill="1" applyBorder="1" applyAlignment="1" applyProtection="1">
      <alignment vertical="top" wrapText="1"/>
    </xf>
    <xf numFmtId="0" fontId="5" fillId="3" borderId="0" xfId="0" applyFont="1" applyFill="1" applyAlignment="1" applyProtection="1">
      <alignment horizontal="left" vertical="top"/>
    </xf>
    <xf numFmtId="0" fontId="5" fillId="3" borderId="4" xfId="0" applyFont="1" applyFill="1" applyBorder="1" applyAlignment="1" applyProtection="1">
      <alignment horizontal="left" vertical="top"/>
    </xf>
    <xf numFmtId="0" fontId="5" fillId="3" borderId="0" xfId="0" applyFont="1" applyFill="1" applyBorder="1" applyAlignment="1" applyProtection="1">
      <alignment horizontal="left" vertical="top"/>
    </xf>
    <xf numFmtId="0" fontId="5" fillId="3" borderId="60" xfId="0" applyFont="1" applyFill="1" applyBorder="1" applyAlignment="1" applyProtection="1">
      <alignment horizontal="left" vertical="top"/>
    </xf>
    <xf numFmtId="0" fontId="24" fillId="3" borderId="0" xfId="0" quotePrefix="1" applyFont="1" applyFill="1" applyAlignment="1" applyProtection="1">
      <alignment vertical="top" wrapText="1"/>
    </xf>
    <xf numFmtId="0" fontId="5" fillId="3" borderId="0" xfId="0" applyFont="1" applyFill="1" applyAlignment="1" applyProtection="1">
      <alignment horizontal="right" vertical="top"/>
    </xf>
    <xf numFmtId="0" fontId="0" fillId="0" borderId="0" xfId="0" applyProtection="1"/>
    <xf numFmtId="0" fontId="22" fillId="4" borderId="3" xfId="0" applyFont="1" applyFill="1" applyBorder="1" applyAlignment="1" applyProtection="1">
      <alignment vertical="top"/>
    </xf>
    <xf numFmtId="0" fontId="24" fillId="3" borderId="0" xfId="0" applyFont="1" applyFill="1" applyAlignment="1" applyProtection="1">
      <alignment horizontal="left" vertical="top" wrapText="1"/>
    </xf>
    <xf numFmtId="0" fontId="5" fillId="3" borderId="2" xfId="0" applyFont="1" applyFill="1" applyBorder="1" applyAlignment="1" applyProtection="1">
      <alignment vertical="top"/>
    </xf>
    <xf numFmtId="0" fontId="5" fillId="3" borderId="0" xfId="0" quotePrefix="1" applyFont="1" applyFill="1" applyAlignment="1" applyProtection="1">
      <alignment vertical="top"/>
    </xf>
    <xf numFmtId="1" fontId="5" fillId="3" borderId="0" xfId="0" applyNumberFormat="1" applyFont="1" applyFill="1" applyAlignment="1" applyProtection="1">
      <alignment vertical="top" wrapText="1"/>
    </xf>
    <xf numFmtId="0" fontId="5" fillId="3" borderId="6" xfId="0" applyFont="1" applyFill="1" applyBorder="1" applyAlignment="1" applyProtection="1">
      <alignment vertical="top"/>
    </xf>
    <xf numFmtId="0" fontId="5" fillId="3" borderId="2" xfId="0" applyFont="1" applyFill="1" applyBorder="1" applyAlignment="1" applyProtection="1">
      <alignment horizontal="left" vertical="top" wrapText="1"/>
    </xf>
    <xf numFmtId="0" fontId="2" fillId="3" borderId="0" xfId="0" applyFont="1" applyFill="1" applyAlignment="1" applyProtection="1">
      <alignment horizontal="left" vertical="top" wrapText="1"/>
    </xf>
    <xf numFmtId="0" fontId="2" fillId="3" borderId="0" xfId="0" applyFont="1" applyFill="1" applyAlignment="1" applyProtection="1">
      <alignment horizontal="center" vertical="top"/>
    </xf>
    <xf numFmtId="0" fontId="2" fillId="3" borderId="0" xfId="0" applyFont="1" applyFill="1" applyAlignment="1" applyProtection="1">
      <alignment horizontal="center" vertical="top" wrapText="1"/>
    </xf>
    <xf numFmtId="0" fontId="2" fillId="3" borderId="0" xfId="0" applyFont="1" applyFill="1" applyAlignment="1" applyProtection="1">
      <alignment horizontal="left" vertical="top"/>
    </xf>
    <xf numFmtId="0" fontId="5" fillId="0" borderId="6" xfId="0" applyFont="1" applyBorder="1" applyAlignment="1" applyProtection="1">
      <alignment vertical="top"/>
    </xf>
    <xf numFmtId="0" fontId="5" fillId="0" borderId="64" xfId="0" applyFont="1" applyBorder="1" applyAlignment="1" applyProtection="1">
      <alignment vertical="top"/>
    </xf>
    <xf numFmtId="0" fontId="5" fillId="0" borderId="5" xfId="0" applyFont="1" applyBorder="1" applyAlignment="1" applyProtection="1">
      <alignment vertical="top" wrapText="1"/>
    </xf>
    <xf numFmtId="0" fontId="5" fillId="3" borderId="70" xfId="0" applyFont="1" applyFill="1" applyBorder="1" applyAlignment="1" applyProtection="1">
      <alignment vertical="top" wrapText="1"/>
    </xf>
    <xf numFmtId="0" fontId="5" fillId="3" borderId="70" xfId="0" applyFont="1" applyFill="1" applyBorder="1" applyAlignment="1" applyProtection="1">
      <alignment horizontal="left" vertical="top" wrapText="1"/>
    </xf>
    <xf numFmtId="0" fontId="5" fillId="3" borderId="64" xfId="0" applyFont="1" applyFill="1" applyBorder="1" applyAlignment="1" applyProtection="1">
      <alignment vertical="top" wrapText="1"/>
    </xf>
    <xf numFmtId="0" fontId="5" fillId="3" borderId="5" xfId="0" applyFont="1" applyFill="1" applyBorder="1" applyAlignment="1" applyProtection="1">
      <alignment vertical="top"/>
    </xf>
    <xf numFmtId="0" fontId="5" fillId="3" borderId="2" xfId="0" applyFont="1" applyFill="1" applyBorder="1" applyAlignment="1" applyProtection="1">
      <alignment vertical="top" wrapText="1"/>
    </xf>
    <xf numFmtId="0" fontId="5" fillId="3" borderId="5" xfId="0" applyFont="1" applyFill="1" applyBorder="1" applyAlignment="1" applyProtection="1">
      <alignment horizontal="left" vertical="top" wrapText="1"/>
    </xf>
    <xf numFmtId="0" fontId="40" fillId="0" borderId="0" xfId="0" applyFont="1" applyAlignment="1" applyProtection="1">
      <alignment vertical="top"/>
    </xf>
    <xf numFmtId="0" fontId="40" fillId="3" borderId="0" xfId="0" applyFont="1" applyFill="1" applyAlignment="1" applyProtection="1">
      <alignment vertical="top"/>
    </xf>
    <xf numFmtId="0" fontId="24" fillId="0" borderId="0" xfId="0" applyFont="1" applyAlignment="1" applyProtection="1">
      <alignment vertical="top" wrapText="1"/>
    </xf>
    <xf numFmtId="0" fontId="24" fillId="0" borderId="0" xfId="0" applyFont="1" applyAlignment="1" applyProtection="1">
      <alignment vertical="top"/>
    </xf>
    <xf numFmtId="0" fontId="40" fillId="4" borderId="1" xfId="0" applyFont="1" applyFill="1" applyBorder="1" applyAlignment="1" applyProtection="1">
      <alignment vertical="top"/>
    </xf>
    <xf numFmtId="0" fontId="22" fillId="4" borderId="3" xfId="0" applyFont="1" applyFill="1" applyBorder="1" applyAlignment="1" applyProtection="1">
      <alignment horizontal="center" vertical="top"/>
    </xf>
    <xf numFmtId="0" fontId="22" fillId="4" borderId="3" xfId="0" applyFont="1" applyFill="1" applyBorder="1" applyAlignment="1" applyProtection="1">
      <alignment horizontal="center" vertical="top" wrapText="1"/>
    </xf>
    <xf numFmtId="0" fontId="5" fillId="3" borderId="7" xfId="0" applyFont="1" applyFill="1" applyBorder="1" applyAlignment="1" applyProtection="1">
      <alignment vertical="top"/>
    </xf>
    <xf numFmtId="0" fontId="5" fillId="3" borderId="3" xfId="0" applyFont="1" applyFill="1" applyBorder="1" applyAlignment="1" applyProtection="1">
      <alignment vertical="top"/>
    </xf>
    <xf numFmtId="0" fontId="5" fillId="3" borderId="1" xfId="0" applyFont="1" applyFill="1" applyBorder="1" applyAlignment="1" applyProtection="1">
      <alignment vertical="top"/>
    </xf>
    <xf numFmtId="0" fontId="24" fillId="0" borderId="0" xfId="0" applyFont="1" applyAlignment="1" applyProtection="1">
      <alignment vertical="center" wrapText="1"/>
    </xf>
    <xf numFmtId="0" fontId="5" fillId="3" borderId="0" xfId="0" applyFont="1" applyFill="1" applyAlignment="1" applyProtection="1">
      <alignment horizontal="center" vertical="top"/>
    </xf>
    <xf numFmtId="0" fontId="22" fillId="4" borderId="2" xfId="0" applyFont="1" applyFill="1" applyBorder="1" applyAlignment="1" applyProtection="1">
      <alignment vertical="top" wrapText="1"/>
    </xf>
    <xf numFmtId="0" fontId="22" fillId="4" borderId="9" xfId="0" applyFont="1" applyFill="1" applyBorder="1" applyAlignment="1" applyProtection="1">
      <alignment vertical="top" wrapText="1"/>
    </xf>
    <xf numFmtId="0" fontId="22" fillId="4" borderId="8" xfId="0" applyFont="1" applyFill="1" applyBorder="1" applyAlignment="1" applyProtection="1">
      <alignment vertical="top" wrapText="1"/>
    </xf>
    <xf numFmtId="0" fontId="24" fillId="3" borderId="0" xfId="0" applyFont="1" applyFill="1" applyAlignment="1" applyProtection="1">
      <alignment vertical="top"/>
    </xf>
    <xf numFmtId="0" fontId="24" fillId="3" borderId="8" xfId="0" quotePrefix="1" applyFont="1" applyFill="1" applyBorder="1" applyAlignment="1" applyProtection="1">
      <alignment vertical="top"/>
    </xf>
    <xf numFmtId="0" fontId="5" fillId="4" borderId="1" xfId="0" applyFont="1" applyFill="1" applyBorder="1" applyAlignment="1" applyProtection="1">
      <alignment horizontal="center" vertical="center"/>
    </xf>
    <xf numFmtId="0" fontId="24" fillId="3" borderId="12" xfId="0" applyFont="1" applyFill="1" applyBorder="1" applyAlignment="1" applyProtection="1">
      <alignment vertical="top"/>
    </xf>
    <xf numFmtId="0" fontId="24" fillId="3" borderId="0" xfId="0" applyFont="1" applyFill="1" applyBorder="1" applyAlignment="1" applyProtection="1">
      <alignment horizontal="left" vertical="top"/>
    </xf>
    <xf numFmtId="0" fontId="5" fillId="4" borderId="1" xfId="0" applyFont="1" applyFill="1" applyBorder="1" applyAlignment="1" applyProtection="1">
      <alignment vertical="top"/>
    </xf>
    <xf numFmtId="0" fontId="40" fillId="3" borderId="0" xfId="0" applyFont="1" applyFill="1" applyAlignment="1" applyProtection="1">
      <alignment vertical="top" wrapText="1"/>
    </xf>
    <xf numFmtId="0" fontId="41" fillId="3" borderId="0" xfId="0" applyFont="1" applyFill="1" applyAlignment="1" applyProtection="1">
      <alignment vertical="top"/>
    </xf>
    <xf numFmtId="0" fontId="5" fillId="3" borderId="78" xfId="0" applyFont="1" applyFill="1" applyBorder="1" applyAlignment="1" applyProtection="1">
      <alignment vertical="top"/>
    </xf>
    <xf numFmtId="0" fontId="5" fillId="3" borderId="80" xfId="0" applyFont="1" applyFill="1" applyBorder="1" applyAlignment="1" applyProtection="1">
      <alignment vertical="top"/>
    </xf>
    <xf numFmtId="0" fontId="5" fillId="3" borderId="81" xfId="0" applyFont="1" applyFill="1" applyBorder="1" applyAlignment="1" applyProtection="1">
      <alignment vertical="top"/>
    </xf>
    <xf numFmtId="164" fontId="40" fillId="3" borderId="0" xfId="0" applyNumberFormat="1" applyFont="1" applyFill="1" applyAlignment="1" applyProtection="1">
      <alignment vertical="top"/>
    </xf>
    <xf numFmtId="1" fontId="40" fillId="3" borderId="0" xfId="0" applyNumberFormat="1" applyFont="1" applyFill="1" applyAlignment="1" applyProtection="1">
      <alignment vertical="top"/>
    </xf>
    <xf numFmtId="1" fontId="40" fillId="3" borderId="0" xfId="0" applyNumberFormat="1" applyFont="1" applyFill="1" applyAlignment="1" applyProtection="1">
      <alignment vertical="top" wrapText="1"/>
    </xf>
    <xf numFmtId="0" fontId="13" fillId="0" borderId="56" xfId="0" applyFont="1" applyBorder="1" applyAlignment="1" applyProtection="1">
      <alignment vertical="top" wrapText="1"/>
    </xf>
    <xf numFmtId="0" fontId="5" fillId="3" borderId="5" xfId="0" applyFont="1" applyFill="1" applyBorder="1" applyAlignment="1" applyProtection="1">
      <alignment vertical="top" wrapText="1"/>
    </xf>
    <xf numFmtId="0" fontId="5" fillId="3" borderId="9" xfId="0" applyFont="1" applyFill="1" applyBorder="1" applyAlignment="1" applyProtection="1">
      <alignment vertical="top" wrapText="1"/>
    </xf>
    <xf numFmtId="0" fontId="5" fillId="3" borderId="4" xfId="0" applyFont="1" applyFill="1" applyBorder="1" applyAlignment="1" applyProtection="1">
      <alignment vertical="top"/>
    </xf>
    <xf numFmtId="0" fontId="5" fillId="3" borderId="83" xfId="0" applyFont="1" applyFill="1" applyBorder="1" applyAlignment="1" applyProtection="1">
      <alignment vertical="top"/>
    </xf>
    <xf numFmtId="0" fontId="5" fillId="3" borderId="9" xfId="0" applyFont="1" applyFill="1" applyBorder="1" applyAlignment="1" applyProtection="1">
      <alignment vertical="top"/>
    </xf>
    <xf numFmtId="0" fontId="5" fillId="3" borderId="6" xfId="0" applyFont="1" applyFill="1" applyBorder="1" applyAlignment="1" applyProtection="1">
      <alignment horizontal="left" vertical="top" wrapText="1"/>
    </xf>
    <xf numFmtId="0" fontId="3" fillId="3" borderId="0" xfId="0" applyFont="1" applyFill="1" applyAlignment="1" applyProtection="1">
      <alignment horizontal="center" vertical="top" wrapText="1"/>
    </xf>
    <xf numFmtId="0" fontId="3" fillId="3" borderId="0" xfId="0" applyFont="1" applyFill="1" applyAlignment="1" applyProtection="1">
      <alignment vertical="top" wrapText="1"/>
    </xf>
    <xf numFmtId="0" fontId="2" fillId="3" borderId="0" xfId="0" applyFont="1" applyFill="1" applyAlignment="1" applyProtection="1">
      <alignment vertical="top" wrapText="1"/>
    </xf>
    <xf numFmtId="0" fontId="22" fillId="4" borderId="0" xfId="0" applyFont="1" applyFill="1" applyAlignment="1" applyProtection="1">
      <alignment horizontal="center" vertical="top" wrapText="1"/>
    </xf>
    <xf numFmtId="0" fontId="5" fillId="0" borderId="2" xfId="0" applyFont="1" applyBorder="1" applyAlignment="1" applyProtection="1">
      <alignment vertical="top"/>
    </xf>
    <xf numFmtId="0" fontId="24" fillId="3" borderId="1" xfId="0" applyFont="1" applyFill="1" applyBorder="1" applyAlignment="1" applyProtection="1">
      <alignment vertical="top" wrapText="1"/>
    </xf>
    <xf numFmtId="0" fontId="22" fillId="4" borderId="6" xfId="0" applyFont="1" applyFill="1" applyBorder="1" applyAlignment="1" applyProtection="1">
      <alignment vertical="top" wrapText="1"/>
    </xf>
    <xf numFmtId="0" fontId="22" fillId="4" borderId="12" xfId="0" applyFont="1" applyFill="1" applyBorder="1" applyAlignment="1" applyProtection="1">
      <alignment vertical="top" wrapText="1"/>
    </xf>
    <xf numFmtId="0" fontId="22" fillId="4" borderId="11" xfId="0" applyFont="1" applyFill="1" applyBorder="1" applyAlignment="1" applyProtection="1">
      <alignment vertical="top" wrapText="1"/>
    </xf>
    <xf numFmtId="0" fontId="5" fillId="0" borderId="5" xfId="0" applyFont="1" applyBorder="1" applyAlignment="1" applyProtection="1">
      <alignment vertical="top"/>
    </xf>
    <xf numFmtId="0" fontId="22" fillId="4" borderId="5" xfId="0" applyFont="1" applyFill="1" applyBorder="1" applyAlignment="1" applyProtection="1">
      <alignment vertical="top" wrapText="1"/>
    </xf>
    <xf numFmtId="0" fontId="22" fillId="4" borderId="14" xfId="0" applyFont="1" applyFill="1" applyBorder="1" applyAlignment="1" applyProtection="1">
      <alignment vertical="top" wrapText="1"/>
    </xf>
    <xf numFmtId="0" fontId="22" fillId="4" borderId="13" xfId="0" applyFont="1" applyFill="1" applyBorder="1" applyAlignment="1" applyProtection="1">
      <alignment vertical="top" wrapText="1"/>
    </xf>
    <xf numFmtId="0" fontId="22" fillId="3" borderId="0" xfId="0" applyFont="1" applyFill="1" applyAlignment="1" applyProtection="1">
      <alignment horizontal="center" vertical="top"/>
    </xf>
    <xf numFmtId="0" fontId="24" fillId="3" borderId="0" xfId="0" applyFont="1" applyFill="1" applyAlignment="1" applyProtection="1">
      <alignment horizontal="left" vertical="top"/>
    </xf>
    <xf numFmtId="0" fontId="5" fillId="3" borderId="0" xfId="0" applyFont="1" applyFill="1" applyBorder="1" applyAlignment="1" applyProtection="1">
      <alignment vertical="top"/>
    </xf>
    <xf numFmtId="0" fontId="5" fillId="3" borderId="14" xfId="0" applyFont="1" applyFill="1" applyBorder="1" applyAlignment="1" applyProtection="1">
      <alignment vertical="top"/>
    </xf>
    <xf numFmtId="0" fontId="5" fillId="3" borderId="12" xfId="0" applyFont="1" applyFill="1" applyBorder="1" applyAlignment="1" applyProtection="1">
      <alignment vertical="top"/>
    </xf>
    <xf numFmtId="0" fontId="5" fillId="3" borderId="1" xfId="0" applyFont="1" applyFill="1" applyBorder="1" applyAlignment="1" applyProtection="1">
      <alignment horizontal="left" vertical="top"/>
    </xf>
    <xf numFmtId="0" fontId="24" fillId="0" borderId="0" xfId="0" applyFont="1" applyAlignment="1" applyProtection="1">
      <alignment wrapText="1"/>
    </xf>
    <xf numFmtId="0" fontId="2" fillId="3" borderId="0" xfId="0" applyFont="1" applyFill="1" applyBorder="1" applyAlignment="1" applyProtection="1">
      <alignment wrapText="1"/>
    </xf>
    <xf numFmtId="0" fontId="5" fillId="3" borderId="0" xfId="0" applyFont="1" applyFill="1" applyAlignment="1" applyProtection="1">
      <alignment horizontal="left"/>
    </xf>
    <xf numFmtId="0" fontId="42" fillId="0" borderId="0" xfId="2" applyFont="1" applyAlignment="1" applyProtection="1">
      <alignment horizontal="justify" vertical="top"/>
    </xf>
    <xf numFmtId="0" fontId="22" fillId="4" borderId="1" xfId="0" applyFont="1" applyFill="1" applyBorder="1" applyAlignment="1" applyProtection="1">
      <alignment horizontal="center" vertical="top" wrapText="1"/>
    </xf>
    <xf numFmtId="0" fontId="5" fillId="3" borderId="64" xfId="0" applyFont="1" applyFill="1" applyBorder="1" applyAlignment="1" applyProtection="1">
      <alignment vertical="top"/>
    </xf>
    <xf numFmtId="0" fontId="16" fillId="3" borderId="0" xfId="0" applyFont="1" applyFill="1" applyAlignment="1" applyProtection="1">
      <alignment vertical="top"/>
    </xf>
    <xf numFmtId="0" fontId="2" fillId="3" borderId="2" xfId="0" applyFont="1" applyFill="1" applyBorder="1" applyAlignment="1" applyProtection="1">
      <alignment horizontal="left" vertical="top" wrapText="1"/>
    </xf>
    <xf numFmtId="0" fontId="2" fillId="3" borderId="9" xfId="0" applyFont="1" applyFill="1" applyBorder="1" applyAlignment="1" applyProtection="1">
      <alignment horizontal="left" vertical="top" wrapText="1"/>
    </xf>
    <xf numFmtId="0" fontId="2" fillId="3" borderId="9" xfId="0" applyFont="1" applyFill="1" applyBorder="1" applyAlignment="1" applyProtection="1">
      <alignment horizontal="center" vertical="top"/>
    </xf>
    <xf numFmtId="0" fontId="2" fillId="3" borderId="9" xfId="0" applyFont="1" applyFill="1" applyBorder="1" applyAlignment="1" applyProtection="1">
      <alignment horizontal="center" vertical="top" wrapText="1"/>
    </xf>
    <xf numFmtId="0" fontId="5" fillId="3" borderId="9" xfId="0" applyFont="1" applyFill="1" applyBorder="1" applyAlignment="1" applyProtection="1">
      <alignment horizontal="center" vertical="top"/>
    </xf>
    <xf numFmtId="0" fontId="5" fillId="3" borderId="8" xfId="0" applyFont="1" applyFill="1" applyBorder="1" applyAlignment="1" applyProtection="1">
      <alignment horizontal="center" vertical="top"/>
    </xf>
    <xf numFmtId="0" fontId="13" fillId="3" borderId="0" xfId="0" applyFont="1" applyFill="1" applyAlignment="1" applyProtection="1">
      <alignment vertical="top"/>
    </xf>
    <xf numFmtId="0" fontId="46" fillId="3" borderId="0" xfId="0" applyFont="1" applyFill="1" applyAlignment="1" applyProtection="1">
      <alignment vertical="top" wrapText="1"/>
    </xf>
    <xf numFmtId="0" fontId="16" fillId="3" borderId="0" xfId="0" quotePrefix="1" applyFont="1" applyFill="1" applyAlignment="1" applyProtection="1">
      <alignment vertical="top"/>
    </xf>
    <xf numFmtId="0" fontId="22" fillId="3" borderId="0" xfId="0" applyFont="1" applyFill="1" applyBorder="1" applyAlignment="1" applyProtection="1">
      <alignment horizontal="left" vertical="top" wrapText="1"/>
    </xf>
    <xf numFmtId="0" fontId="50" fillId="3" borderId="0" xfId="0" applyFont="1" applyFill="1" applyAlignment="1" applyProtection="1">
      <alignment vertical="top"/>
    </xf>
    <xf numFmtId="0" fontId="16" fillId="3" borderId="0" xfId="0" quotePrefix="1" applyFont="1" applyFill="1" applyAlignment="1" applyProtection="1">
      <alignment horizontal="left" vertical="top"/>
    </xf>
    <xf numFmtId="0" fontId="4" fillId="3" borderId="0" xfId="0" applyFont="1" applyFill="1" applyAlignment="1" applyProtection="1">
      <alignment vertical="top"/>
    </xf>
    <xf numFmtId="0" fontId="4" fillId="3" borderId="0" xfId="0" applyFont="1" applyFill="1" applyAlignment="1" applyProtection="1">
      <alignment vertical="top" wrapText="1"/>
    </xf>
    <xf numFmtId="0" fontId="4" fillId="3" borderId="0" xfId="0" quotePrefix="1" applyFont="1" applyFill="1" applyAlignment="1" applyProtection="1">
      <alignment vertical="top"/>
    </xf>
    <xf numFmtId="0" fontId="4" fillId="3" borderId="2" xfId="0" applyFont="1" applyFill="1" applyBorder="1" applyAlignment="1" applyProtection="1">
      <alignment vertical="top"/>
    </xf>
    <xf numFmtId="0" fontId="4" fillId="3" borderId="80" xfId="0" applyFont="1" applyFill="1" applyBorder="1" applyAlignment="1" applyProtection="1">
      <alignment vertical="top"/>
    </xf>
    <xf numFmtId="0" fontId="4" fillId="3" borderId="9" xfId="0" applyFont="1" applyFill="1" applyBorder="1" applyAlignment="1" applyProtection="1">
      <alignment vertical="top" wrapText="1"/>
    </xf>
    <xf numFmtId="0" fontId="33" fillId="3" borderId="0" xfId="0" applyFont="1" applyFill="1" applyAlignment="1" applyProtection="1">
      <alignment vertical="top"/>
    </xf>
    <xf numFmtId="0" fontId="51" fillId="3" borderId="0" xfId="0" applyFont="1" applyFill="1" applyAlignment="1" applyProtection="1">
      <alignment vertical="top"/>
    </xf>
    <xf numFmtId="0" fontId="5" fillId="3" borderId="0" xfId="0" applyFont="1" applyFill="1" applyBorder="1" applyAlignment="1" applyProtection="1">
      <alignment horizontal="center" vertical="top"/>
    </xf>
    <xf numFmtId="0" fontId="5" fillId="3" borderId="1" xfId="0" applyFont="1" applyFill="1" applyBorder="1" applyAlignment="1" applyProtection="1">
      <alignment vertical="top" wrapText="1"/>
    </xf>
    <xf numFmtId="0" fontId="24" fillId="3" borderId="0" xfId="0" applyFont="1" applyFill="1" applyBorder="1" applyAlignment="1" applyProtection="1">
      <alignment vertical="top"/>
    </xf>
    <xf numFmtId="0" fontId="22" fillId="3" borderId="0" xfId="0" applyFont="1" applyFill="1" applyBorder="1" applyAlignment="1" applyProtection="1">
      <alignment horizontal="center" vertical="top"/>
    </xf>
    <xf numFmtId="0" fontId="2" fillId="3" borderId="14" xfId="0" applyFont="1" applyFill="1" applyBorder="1" applyAlignment="1" applyProtection="1">
      <alignment horizontal="center" vertical="top"/>
    </xf>
    <xf numFmtId="0" fontId="24" fillId="3" borderId="9" xfId="0" applyFont="1" applyFill="1" applyBorder="1" applyAlignment="1" applyProtection="1">
      <alignment horizontal="left" vertical="top"/>
    </xf>
    <xf numFmtId="0" fontId="24" fillId="3" borderId="8" xfId="0" applyFont="1" applyFill="1" applyBorder="1" applyAlignment="1" applyProtection="1">
      <alignment horizontal="left" vertical="top"/>
    </xf>
    <xf numFmtId="0" fontId="0" fillId="0" borderId="0" xfId="0" applyAlignment="1" applyProtection="1">
      <alignment vertical="top"/>
    </xf>
    <xf numFmtId="0" fontId="2" fillId="3" borderId="1" xfId="0" applyFont="1" applyFill="1" applyBorder="1" applyAlignment="1" applyProtection="1">
      <alignment horizontal="center" vertical="top"/>
    </xf>
    <xf numFmtId="9" fontId="5" fillId="3" borderId="0" xfId="1" applyFont="1" applyFill="1" applyAlignment="1" applyProtection="1">
      <alignment vertical="top"/>
    </xf>
    <xf numFmtId="0" fontId="2" fillId="3" borderId="54" xfId="0" applyFont="1" applyFill="1" applyBorder="1" applyAlignment="1" applyProtection="1">
      <alignment horizontal="center" vertical="top"/>
    </xf>
    <xf numFmtId="0" fontId="37" fillId="3" borderId="0" xfId="0" applyFont="1" applyFill="1" applyBorder="1" applyAlignment="1" applyProtection="1">
      <alignment wrapText="1"/>
    </xf>
    <xf numFmtId="0" fontId="37" fillId="3" borderId="0" xfId="0" applyFont="1" applyFill="1" applyAlignment="1" applyProtection="1">
      <alignment wrapText="1"/>
    </xf>
    <xf numFmtId="0" fontId="43" fillId="3" borderId="0" xfId="0" applyFont="1" applyFill="1" applyBorder="1" applyAlignment="1" applyProtection="1">
      <alignment vertical="center" wrapText="1"/>
    </xf>
    <xf numFmtId="0" fontId="43" fillId="3" borderId="0" xfId="0" applyFont="1" applyFill="1" applyAlignment="1" applyProtection="1">
      <alignment vertical="center" wrapText="1"/>
    </xf>
    <xf numFmtId="0" fontId="43" fillId="3" borderId="0" xfId="0" applyFont="1" applyFill="1" applyAlignment="1" applyProtection="1">
      <alignment horizontal="center" vertical="center" wrapText="1"/>
    </xf>
    <xf numFmtId="0" fontId="0" fillId="3" borderId="0" xfId="0" applyFill="1" applyAlignment="1" applyProtection="1">
      <alignment vertical="top"/>
    </xf>
    <xf numFmtId="0" fontId="5" fillId="3" borderId="0" xfId="0" applyFont="1" applyFill="1" applyAlignment="1" applyProtection="1">
      <alignment horizontal="center" vertical="top" wrapText="1"/>
    </xf>
    <xf numFmtId="0" fontId="5" fillId="3" borderId="0" xfId="0" applyFont="1" applyFill="1" applyBorder="1" applyAlignment="1" applyProtection="1">
      <alignment horizontal="center" vertical="top" wrapText="1"/>
    </xf>
    <xf numFmtId="0" fontId="5" fillId="4" borderId="1" xfId="0" applyFont="1" applyFill="1" applyBorder="1" applyAlignment="1" applyProtection="1">
      <alignment vertical="top" wrapText="1"/>
    </xf>
    <xf numFmtId="0" fontId="21" fillId="4" borderId="1" xfId="0" applyFont="1" applyFill="1" applyBorder="1" applyAlignment="1" applyProtection="1">
      <alignment vertical="top" wrapText="1"/>
    </xf>
    <xf numFmtId="0" fontId="5" fillId="3" borderId="5" xfId="0" applyFont="1" applyFill="1" applyBorder="1" applyAlignment="1" applyProtection="1">
      <alignment vertical="center" wrapText="1"/>
    </xf>
    <xf numFmtId="14" fontId="5" fillId="3" borderId="14" xfId="0" applyNumberFormat="1" applyFont="1" applyFill="1" applyBorder="1" applyAlignment="1" applyProtection="1">
      <alignment vertical="center" wrapText="1"/>
    </xf>
    <xf numFmtId="14" fontId="5" fillId="3" borderId="13" xfId="0" applyNumberFormat="1" applyFont="1" applyFill="1" applyBorder="1" applyAlignment="1" applyProtection="1">
      <alignment vertical="center" wrapText="1"/>
    </xf>
    <xf numFmtId="0" fontId="5" fillId="3" borderId="1" xfId="0" applyFont="1" applyFill="1" applyBorder="1" applyAlignment="1" applyProtection="1">
      <alignment horizontal="center" vertical="top" wrapText="1"/>
    </xf>
    <xf numFmtId="9" fontId="5" fillId="3" borderId="1" xfId="1" applyFont="1" applyFill="1" applyBorder="1" applyAlignment="1" applyProtection="1">
      <alignment vertical="top" wrapText="1"/>
    </xf>
    <xf numFmtId="1" fontId="5" fillId="3" borderId="1" xfId="0" applyNumberFormat="1" applyFont="1" applyFill="1" applyBorder="1" applyAlignment="1" applyProtection="1">
      <alignment horizontal="center" vertical="top" wrapText="1"/>
    </xf>
    <xf numFmtId="9" fontId="5" fillId="3" borderId="1" xfId="1" applyFont="1" applyFill="1" applyBorder="1" applyAlignment="1" applyProtection="1">
      <alignment horizontal="center" vertical="top" wrapText="1"/>
    </xf>
    <xf numFmtId="49" fontId="22" fillId="4" borderId="1" xfId="0" applyNumberFormat="1" applyFont="1" applyFill="1" applyBorder="1" applyAlignment="1" applyProtection="1">
      <alignment horizontal="center" vertical="top" wrapText="1"/>
    </xf>
    <xf numFmtId="1" fontId="22" fillId="4" borderId="1" xfId="0" applyNumberFormat="1" applyFont="1" applyFill="1" applyBorder="1" applyAlignment="1" applyProtection="1">
      <alignment horizontal="center" vertical="top" wrapText="1"/>
    </xf>
    <xf numFmtId="9" fontId="22" fillId="4" borderId="1" xfId="1" applyFont="1" applyFill="1" applyBorder="1" applyAlignment="1" applyProtection="1">
      <alignment vertical="top" wrapText="1"/>
    </xf>
    <xf numFmtId="9" fontId="22" fillId="4" borderId="1" xfId="1" applyFont="1" applyFill="1" applyBorder="1" applyAlignment="1" applyProtection="1">
      <alignment horizontal="center" vertical="top" wrapText="1"/>
    </xf>
    <xf numFmtId="0" fontId="22" fillId="3" borderId="0" xfId="0" applyFont="1" applyFill="1" applyAlignment="1" applyProtection="1">
      <alignment vertical="top" wrapText="1"/>
    </xf>
    <xf numFmtId="0" fontId="22" fillId="3" borderId="0" xfId="0" applyFont="1" applyFill="1" applyAlignment="1" applyProtection="1">
      <alignment horizontal="center" vertical="top" wrapText="1"/>
    </xf>
    <xf numFmtId="49" fontId="5" fillId="3" borderId="0" xfId="0" applyNumberFormat="1" applyFont="1" applyFill="1" applyAlignment="1" applyProtection="1">
      <alignment horizontal="left" vertical="top" wrapText="1"/>
    </xf>
    <xf numFmtId="9" fontId="5" fillId="3" borderId="0" xfId="1" applyFont="1" applyFill="1" applyAlignment="1" applyProtection="1">
      <alignment vertical="top" wrapText="1"/>
    </xf>
    <xf numFmtId="1" fontId="5" fillId="3" borderId="0" xfId="0" applyNumberFormat="1" applyFont="1" applyFill="1" applyAlignment="1" applyProtection="1">
      <alignment horizontal="center" vertical="top" wrapText="1"/>
    </xf>
    <xf numFmtId="9" fontId="5" fillId="3" borderId="0" xfId="1" applyFont="1" applyFill="1" applyAlignment="1" applyProtection="1">
      <alignment horizontal="center" vertical="top" wrapText="1"/>
    </xf>
    <xf numFmtId="0" fontId="35" fillId="0" borderId="0" xfId="0" applyFont="1" applyAlignment="1" applyProtection="1">
      <alignment horizontal="center" vertical="top" wrapText="1"/>
    </xf>
    <xf numFmtId="0" fontId="21" fillId="4" borderId="19" xfId="0" applyFont="1" applyFill="1" applyBorder="1" applyAlignment="1" applyProtection="1">
      <alignment vertical="top" wrapText="1"/>
    </xf>
    <xf numFmtId="0" fontId="22" fillId="4" borderId="40" xfId="0" applyFont="1" applyFill="1" applyBorder="1" applyAlignment="1" applyProtection="1">
      <alignment vertical="top" wrapText="1"/>
    </xf>
    <xf numFmtId="0" fontId="22" fillId="4" borderId="20" xfId="0" applyFont="1" applyFill="1" applyBorder="1" applyAlignment="1" applyProtection="1">
      <alignment horizontal="center" vertical="top" wrapText="1"/>
    </xf>
    <xf numFmtId="0" fontId="2" fillId="3" borderId="25" xfId="0" applyFont="1" applyFill="1" applyBorder="1" applyAlignment="1" applyProtection="1">
      <alignment vertical="top" wrapText="1"/>
    </xf>
    <xf numFmtId="0" fontId="2" fillId="3" borderId="26" xfId="0" applyFont="1" applyFill="1" applyBorder="1" applyAlignment="1" applyProtection="1">
      <alignment vertical="top" wrapText="1"/>
    </xf>
    <xf numFmtId="0" fontId="2" fillId="3" borderId="29" xfId="0" applyFont="1" applyFill="1" applyBorder="1" applyAlignment="1" applyProtection="1">
      <alignment vertical="top" wrapText="1"/>
    </xf>
    <xf numFmtId="0" fontId="21" fillId="4" borderId="40" xfId="0" applyFont="1" applyFill="1" applyBorder="1" applyAlignment="1" applyProtection="1">
      <alignment vertical="top" wrapText="1"/>
    </xf>
    <xf numFmtId="0" fontId="21" fillId="4" borderId="20" xfId="0" applyFont="1" applyFill="1" applyBorder="1" applyAlignment="1" applyProtection="1">
      <alignment vertical="top" wrapText="1"/>
    </xf>
    <xf numFmtId="0" fontId="5" fillId="3" borderId="24" xfId="0" applyFont="1" applyFill="1" applyBorder="1" applyAlignment="1" applyProtection="1">
      <alignment vertical="center" wrapText="1"/>
    </xf>
    <xf numFmtId="0" fontId="2" fillId="3" borderId="32" xfId="0" applyFont="1" applyFill="1" applyBorder="1" applyAlignment="1" applyProtection="1">
      <alignment horizontal="center" vertical="center" wrapText="1"/>
    </xf>
    <xf numFmtId="0" fontId="2" fillId="3" borderId="42" xfId="0" applyFont="1" applyFill="1" applyBorder="1" applyAlignment="1" applyProtection="1">
      <alignment vertical="top" wrapText="1"/>
    </xf>
    <xf numFmtId="0" fontId="23" fillId="3" borderId="36" xfId="0" applyFont="1" applyFill="1" applyBorder="1" applyAlignment="1" applyProtection="1">
      <alignment horizontal="center" vertical="top" wrapText="1"/>
    </xf>
    <xf numFmtId="0" fontId="23" fillId="3" borderId="0" xfId="0" applyFont="1" applyFill="1" applyAlignment="1" applyProtection="1">
      <alignment vertical="top" wrapText="1"/>
    </xf>
    <xf numFmtId="0" fontId="23" fillId="3" borderId="31" xfId="0" applyFont="1" applyFill="1" applyBorder="1" applyAlignment="1" applyProtection="1">
      <alignment horizontal="center" vertical="top" wrapText="1"/>
    </xf>
    <xf numFmtId="0" fontId="22" fillId="4" borderId="40" xfId="0" applyFont="1" applyFill="1" applyBorder="1" applyAlignment="1" applyProtection="1">
      <alignment horizontal="center" vertical="top" wrapText="1"/>
    </xf>
    <xf numFmtId="0" fontId="22" fillId="4" borderId="20" xfId="0" applyFont="1" applyFill="1" applyBorder="1" applyAlignment="1" applyProtection="1">
      <alignment vertical="top" wrapText="1"/>
    </xf>
    <xf numFmtId="0" fontId="5" fillId="3" borderId="21" xfId="0" applyFont="1" applyFill="1" applyBorder="1" applyAlignment="1" applyProtection="1">
      <alignment vertical="center" wrapText="1"/>
    </xf>
    <xf numFmtId="14" fontId="5" fillId="3" borderId="22" xfId="0" applyNumberFormat="1" applyFont="1" applyFill="1" applyBorder="1" applyAlignment="1" applyProtection="1">
      <alignment vertical="center" wrapText="1"/>
    </xf>
    <xf numFmtId="0" fontId="5" fillId="3" borderId="23" xfId="0" applyFont="1" applyFill="1" applyBorder="1" applyAlignment="1" applyProtection="1">
      <alignment horizontal="center" vertical="top" wrapText="1"/>
    </xf>
    <xf numFmtId="0" fontId="5" fillId="3" borderId="42" xfId="0" applyFont="1" applyFill="1" applyBorder="1" applyAlignment="1" applyProtection="1">
      <alignment horizontal="center" vertical="top" wrapText="1"/>
    </xf>
    <xf numFmtId="9" fontId="5" fillId="3" borderId="36" xfId="1" applyFont="1" applyFill="1" applyBorder="1" applyAlignment="1" applyProtection="1">
      <alignment vertical="top" wrapText="1"/>
    </xf>
    <xf numFmtId="1" fontId="5" fillId="3" borderId="26" xfId="0" applyNumberFormat="1" applyFont="1" applyFill="1" applyBorder="1" applyAlignment="1" applyProtection="1">
      <alignment horizontal="center" vertical="top" wrapText="1"/>
    </xf>
    <xf numFmtId="9" fontId="5" fillId="3" borderId="42" xfId="1" applyFont="1" applyFill="1" applyBorder="1" applyAlignment="1" applyProtection="1">
      <alignment vertical="top" wrapText="1"/>
    </xf>
    <xf numFmtId="9" fontId="5" fillId="3" borderId="33" xfId="1" applyFont="1" applyFill="1" applyBorder="1" applyAlignment="1" applyProtection="1">
      <alignment vertical="top" wrapText="1"/>
    </xf>
    <xf numFmtId="0" fontId="5" fillId="0" borderId="23" xfId="0" applyFont="1" applyBorder="1" applyAlignment="1" applyProtection="1">
      <alignment horizontal="center" vertical="top" wrapText="1"/>
    </xf>
    <xf numFmtId="0" fontId="5" fillId="3" borderId="53" xfId="0" applyFont="1" applyFill="1" applyBorder="1" applyAlignment="1" applyProtection="1">
      <alignment horizontal="center" vertical="top" wrapText="1"/>
    </xf>
    <xf numFmtId="9" fontId="5" fillId="3" borderId="34" xfId="1" applyFont="1" applyFill="1" applyBorder="1" applyAlignment="1" applyProtection="1">
      <alignment vertical="top" wrapText="1"/>
    </xf>
    <xf numFmtId="9" fontId="5" fillId="3" borderId="23" xfId="1" applyFont="1" applyFill="1" applyBorder="1" applyAlignment="1" applyProtection="1">
      <alignment vertical="top" wrapText="1"/>
    </xf>
    <xf numFmtId="0" fontId="21" fillId="4" borderId="24" xfId="0" applyFont="1" applyFill="1" applyBorder="1" applyAlignment="1" applyProtection="1">
      <alignment horizontal="center" vertical="top" wrapText="1"/>
    </xf>
    <xf numFmtId="1" fontId="21" fillId="4" borderId="19" xfId="0" applyNumberFormat="1" applyFont="1" applyFill="1" applyBorder="1" applyAlignment="1" applyProtection="1">
      <alignment horizontal="center" vertical="top" wrapText="1"/>
    </xf>
    <xf numFmtId="9" fontId="21" fillId="4" borderId="20" xfId="1" applyFont="1" applyFill="1" applyBorder="1" applyAlignment="1" applyProtection="1">
      <alignment vertical="top" wrapText="1"/>
    </xf>
    <xf numFmtId="9" fontId="21" fillId="4" borderId="40" xfId="1" applyFont="1" applyFill="1" applyBorder="1" applyAlignment="1" applyProtection="1">
      <alignment vertical="top" wrapText="1"/>
    </xf>
    <xf numFmtId="0" fontId="4" fillId="3" borderId="0" xfId="0" applyFont="1" applyFill="1" applyAlignment="1" applyProtection="1">
      <alignment horizontal="center" vertical="top" wrapText="1"/>
    </xf>
    <xf numFmtId="0" fontId="8" fillId="3" borderId="0" xfId="0" applyFont="1" applyFill="1" applyAlignment="1" applyProtection="1">
      <alignment vertical="center"/>
    </xf>
    <xf numFmtId="0" fontId="5" fillId="3" borderId="2" xfId="0" applyFont="1" applyFill="1" applyBorder="1" applyAlignment="1" applyProtection="1">
      <alignment vertical="center"/>
    </xf>
    <xf numFmtId="0" fontId="5" fillId="3" borderId="6" xfId="0" applyFont="1" applyFill="1" applyBorder="1" applyAlignment="1" applyProtection="1">
      <alignment vertical="center"/>
    </xf>
    <xf numFmtId="0" fontId="5" fillId="3" borderId="12" xfId="0" applyFont="1" applyFill="1" applyBorder="1" applyAlignment="1" applyProtection="1">
      <alignment vertical="center"/>
    </xf>
    <xf numFmtId="0" fontId="5" fillId="3" borderId="11"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0" fontId="5" fillId="3" borderId="50" xfId="0" applyFont="1" applyFill="1" applyBorder="1" applyAlignment="1" applyProtection="1">
      <alignment vertical="center"/>
    </xf>
    <xf numFmtId="0" fontId="5" fillId="3" borderId="0" xfId="0" applyFont="1" applyFill="1" applyProtection="1"/>
    <xf numFmtId="0" fontId="2" fillId="3" borderId="7" xfId="0" applyFont="1" applyFill="1" applyBorder="1" applyAlignment="1" applyProtection="1">
      <alignment horizontal="left" vertical="top" wrapText="1"/>
    </xf>
    <xf numFmtId="0" fontId="2" fillId="3" borderId="7" xfId="0" applyFont="1" applyFill="1" applyBorder="1" applyAlignment="1" applyProtection="1">
      <alignment horizontal="center" vertical="top" wrapText="1"/>
    </xf>
    <xf numFmtId="0" fontId="2" fillId="3" borderId="7" xfId="0" applyFont="1" applyFill="1" applyBorder="1" applyAlignment="1" applyProtection="1">
      <alignment vertical="top" wrapText="1"/>
    </xf>
    <xf numFmtId="0" fontId="3" fillId="3" borderId="1" xfId="0" applyFont="1" applyFill="1" applyBorder="1" applyAlignment="1" applyProtection="1">
      <alignment vertical="top" wrapText="1"/>
    </xf>
    <xf numFmtId="0" fontId="3" fillId="3" borderId="1" xfId="0" applyFont="1" applyFill="1" applyBorder="1" applyAlignment="1" applyProtection="1">
      <alignment horizontal="center" vertical="top" wrapText="1"/>
    </xf>
    <xf numFmtId="0" fontId="9" fillId="3" borderId="1" xfId="0" applyFont="1" applyFill="1" applyBorder="1" applyAlignment="1" applyProtection="1">
      <alignment vertical="top" wrapText="1"/>
    </xf>
    <xf numFmtId="0" fontId="2" fillId="3" borderId="4" xfId="0" applyFont="1" applyFill="1" applyBorder="1" applyAlignment="1" applyProtection="1">
      <alignment vertical="top" wrapText="1"/>
    </xf>
    <xf numFmtId="0" fontId="2" fillId="3" borderId="1" xfId="0" applyFont="1" applyFill="1" applyBorder="1" applyAlignment="1" applyProtection="1">
      <alignment horizontal="center" vertical="top" wrapText="1"/>
    </xf>
    <xf numFmtId="49" fontId="5" fillId="3" borderId="2" xfId="0" applyNumberFormat="1" applyFont="1" applyFill="1" applyBorder="1" applyAlignment="1" applyProtection="1">
      <alignment vertical="top" wrapText="1"/>
    </xf>
    <xf numFmtId="0" fontId="5" fillId="3" borderId="4" xfId="0" applyFont="1" applyFill="1" applyBorder="1" applyAlignment="1" applyProtection="1">
      <alignment vertical="top" wrapText="1"/>
    </xf>
    <xf numFmtId="49" fontId="5" fillId="3" borderId="8" xfId="0" applyNumberFormat="1"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6" xfId="0" applyFont="1" applyFill="1" applyBorder="1" applyAlignment="1" applyProtection="1">
      <alignment vertical="top" wrapText="1"/>
    </xf>
    <xf numFmtId="0" fontId="2" fillId="3" borderId="1" xfId="0" applyFont="1" applyFill="1" applyBorder="1" applyAlignment="1" applyProtection="1">
      <alignment vertical="top" wrapText="1"/>
    </xf>
    <xf numFmtId="0" fontId="5" fillId="3" borderId="8" xfId="0" applyFont="1" applyFill="1" applyBorder="1" applyAlignment="1" applyProtection="1">
      <alignment vertical="top" wrapText="1"/>
    </xf>
    <xf numFmtId="0" fontId="5" fillId="9" borderId="2" xfId="0" applyFont="1" applyFill="1" applyBorder="1" applyAlignment="1" applyProtection="1">
      <alignment vertical="top" wrapText="1"/>
    </xf>
    <xf numFmtId="0" fontId="5" fillId="9" borderId="8" xfId="0" applyFont="1" applyFill="1" applyBorder="1" applyAlignment="1" applyProtection="1">
      <alignment vertical="top" wrapText="1"/>
    </xf>
    <xf numFmtId="0" fontId="2" fillId="9" borderId="1" xfId="0" applyFont="1" applyFill="1" applyBorder="1" applyAlignment="1" applyProtection="1">
      <alignment horizontal="center" vertical="top" wrapText="1"/>
    </xf>
    <xf numFmtId="0" fontId="2" fillId="3" borderId="3" xfId="0"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2" fillId="3" borderId="3" xfId="0" applyFont="1" applyFill="1" applyBorder="1" applyAlignment="1" applyProtection="1">
      <alignment vertical="top" wrapText="1"/>
    </xf>
    <xf numFmtId="0" fontId="2" fillId="3" borderId="10" xfId="0" applyFont="1" applyFill="1" applyBorder="1" applyAlignment="1" applyProtection="1">
      <alignment vertical="top" wrapText="1"/>
    </xf>
    <xf numFmtId="49" fontId="5" fillId="3" borderId="10" xfId="0" applyNumberFormat="1" applyFont="1" applyFill="1" applyBorder="1" applyAlignment="1" applyProtection="1">
      <alignment vertical="top" wrapText="1"/>
    </xf>
    <xf numFmtId="0" fontId="5" fillId="3" borderId="10" xfId="0" applyFont="1" applyFill="1" applyBorder="1" applyAlignment="1" applyProtection="1">
      <alignment vertical="top" wrapText="1"/>
    </xf>
    <xf numFmtId="0" fontId="5" fillId="3" borderId="7" xfId="0" applyFont="1" applyFill="1" applyBorder="1" applyAlignment="1" applyProtection="1">
      <alignment vertical="top" wrapText="1"/>
    </xf>
    <xf numFmtId="0" fontId="13" fillId="3" borderId="8" xfId="0" applyFont="1" applyFill="1" applyBorder="1" applyAlignment="1" applyProtection="1">
      <alignment vertical="top" wrapText="1"/>
    </xf>
    <xf numFmtId="0" fontId="44" fillId="3" borderId="0" xfId="0" applyFont="1" applyFill="1" applyAlignment="1" applyProtection="1">
      <alignment vertical="center"/>
    </xf>
    <xf numFmtId="0" fontId="2" fillId="3" borderId="0" xfId="0" applyFont="1" applyFill="1" applyProtection="1"/>
    <xf numFmtId="0" fontId="15" fillId="3" borderId="1" xfId="0" applyFont="1" applyFill="1" applyBorder="1" applyAlignment="1" applyProtection="1">
      <alignment vertical="top" wrapText="1"/>
    </xf>
    <xf numFmtId="0" fontId="5" fillId="3" borderId="9" xfId="0" applyFont="1" applyFill="1" applyBorder="1" applyProtection="1"/>
    <xf numFmtId="0" fontId="5" fillId="3" borderId="12" xfId="0" applyFont="1" applyFill="1" applyBorder="1" applyProtection="1"/>
    <xf numFmtId="0" fontId="13" fillId="3" borderId="11" xfId="0" applyFont="1" applyFill="1" applyBorder="1" applyAlignment="1" applyProtection="1">
      <alignment vertical="top" wrapText="1"/>
    </xf>
    <xf numFmtId="0" fontId="5" fillId="3" borderId="2" xfId="0" applyFont="1" applyFill="1" applyBorder="1" applyProtection="1"/>
    <xf numFmtId="0" fontId="2" fillId="3" borderId="10" xfId="0" applyFont="1" applyFill="1" applyBorder="1" applyAlignment="1" applyProtection="1">
      <alignment horizontal="center" vertical="top" wrapText="1"/>
    </xf>
    <xf numFmtId="0" fontId="4" fillId="3" borderId="1" xfId="0" applyFont="1" applyFill="1" applyBorder="1" applyAlignment="1" applyProtection="1">
      <alignment vertical="top" wrapText="1"/>
    </xf>
    <xf numFmtId="0" fontId="5" fillId="3" borderId="6" xfId="0" applyFont="1" applyFill="1" applyBorder="1" applyProtection="1"/>
    <xf numFmtId="0" fontId="5" fillId="3" borderId="11" xfId="0" applyFont="1" applyFill="1" applyBorder="1" applyAlignment="1" applyProtection="1">
      <alignment vertical="top" wrapText="1"/>
    </xf>
    <xf numFmtId="0" fontId="5" fillId="9" borderId="6" xfId="0" applyFont="1" applyFill="1" applyBorder="1" applyProtection="1"/>
    <xf numFmtId="0" fontId="5" fillId="3" borderId="8" xfId="0" applyFont="1" applyFill="1" applyBorder="1" applyAlignment="1" applyProtection="1">
      <alignment vertical="top"/>
    </xf>
    <xf numFmtId="0" fontId="5" fillId="3" borderId="11" xfId="0" applyFont="1" applyFill="1" applyBorder="1" applyAlignment="1" applyProtection="1">
      <alignment vertical="top"/>
    </xf>
    <xf numFmtId="0" fontId="5" fillId="3" borderId="10" xfId="0" applyFont="1" applyFill="1" applyBorder="1" applyProtection="1"/>
    <xf numFmtId="49" fontId="5" fillId="3" borderId="2" xfId="0" applyNumberFormat="1" applyFont="1" applyFill="1" applyBorder="1" applyAlignment="1" applyProtection="1">
      <alignment horizontal="left" vertical="top" wrapText="1"/>
    </xf>
    <xf numFmtId="49" fontId="5" fillId="3" borderId="8" xfId="0" applyNumberFormat="1" applyFont="1" applyFill="1" applyBorder="1" applyAlignment="1" applyProtection="1">
      <alignment horizontal="left" vertical="top" wrapText="1"/>
    </xf>
    <xf numFmtId="49" fontId="5" fillId="9" borderId="2" xfId="0" applyNumberFormat="1" applyFont="1" applyFill="1" applyBorder="1" applyAlignment="1" applyProtection="1">
      <alignment horizontal="left" vertical="top" wrapText="1"/>
    </xf>
    <xf numFmtId="0" fontId="2" fillId="3" borderId="1" xfId="0" applyFont="1" applyFill="1" applyBorder="1" applyAlignment="1" applyProtection="1">
      <alignment vertical="top"/>
    </xf>
    <xf numFmtId="0" fontId="5" fillId="3" borderId="8" xfId="0" applyFont="1" applyFill="1" applyBorder="1" applyAlignment="1" applyProtection="1">
      <alignment horizontal="left" vertical="top" wrapText="1"/>
    </xf>
    <xf numFmtId="0" fontId="5" fillId="9" borderId="2" xfId="0" applyFont="1" applyFill="1" applyBorder="1" applyAlignment="1" applyProtection="1">
      <alignment horizontal="left" vertical="top" wrapText="1"/>
    </xf>
    <xf numFmtId="0" fontId="5" fillId="9" borderId="8" xfId="0" applyFont="1" applyFill="1" applyBorder="1" applyAlignment="1" applyProtection="1">
      <alignment horizontal="left" vertical="top" wrapText="1"/>
    </xf>
    <xf numFmtId="49" fontId="5" fillId="9" borderId="5" xfId="0" applyNumberFormat="1" applyFont="1" applyFill="1" applyBorder="1" applyAlignment="1" applyProtection="1">
      <alignment vertical="top" wrapText="1"/>
    </xf>
    <xf numFmtId="49" fontId="2" fillId="3" borderId="1" xfId="0" applyNumberFormat="1" applyFont="1" applyFill="1" applyBorder="1" applyAlignment="1" applyProtection="1">
      <alignment horizontal="center" vertical="top"/>
    </xf>
    <xf numFmtId="49" fontId="5" fillId="3" borderId="1" xfId="0" applyNumberFormat="1" applyFont="1" applyFill="1" applyBorder="1" applyAlignment="1" applyProtection="1">
      <alignment vertical="top" wrapText="1"/>
    </xf>
    <xf numFmtId="49" fontId="5" fillId="3" borderId="0" xfId="0" applyNumberFormat="1" applyFont="1" applyFill="1" applyAlignment="1" applyProtection="1">
      <alignment vertical="top" wrapText="1"/>
    </xf>
    <xf numFmtId="49" fontId="2" fillId="3" borderId="0" xfId="0" applyNumberFormat="1" applyFont="1" applyFill="1" applyAlignment="1" applyProtection="1">
      <alignment horizontal="center" vertical="top"/>
    </xf>
    <xf numFmtId="0" fontId="5" fillId="3" borderId="0" xfId="0" applyFont="1" applyFill="1" applyAlignment="1" applyProtection="1">
      <alignment vertical="center" wrapText="1"/>
    </xf>
    <xf numFmtId="0" fontId="2" fillId="3" borderId="0" xfId="0" applyFont="1" applyFill="1" applyAlignment="1" applyProtection="1">
      <alignment wrapText="1"/>
    </xf>
    <xf numFmtId="0" fontId="5" fillId="3" borderId="0" xfId="0" applyFont="1" applyFill="1" applyAlignment="1" applyProtection="1">
      <alignment wrapText="1"/>
    </xf>
    <xf numFmtId="49" fontId="5" fillId="9" borderId="2" xfId="0" applyNumberFormat="1" applyFont="1" applyFill="1" applyBorder="1" applyAlignment="1" applyProtection="1">
      <alignment vertical="top" wrapText="1"/>
    </xf>
    <xf numFmtId="49" fontId="5" fillId="9" borderId="8" xfId="0" applyNumberFormat="1" applyFont="1" applyFill="1" applyBorder="1" applyAlignment="1" applyProtection="1">
      <alignment vertical="top" wrapText="1"/>
    </xf>
    <xf numFmtId="0" fontId="2" fillId="9" borderId="0" xfId="0" applyFont="1" applyFill="1" applyAlignment="1" applyProtection="1">
      <alignment horizontal="center" wrapText="1"/>
    </xf>
    <xf numFmtId="49" fontId="5" fillId="9" borderId="1" xfId="0" applyNumberFormat="1" applyFont="1" applyFill="1" applyBorder="1" applyAlignment="1" applyProtection="1">
      <alignment vertical="top" wrapText="1"/>
    </xf>
    <xf numFmtId="0" fontId="2" fillId="3" borderId="1" xfId="0" applyFont="1" applyFill="1" applyBorder="1" applyAlignment="1" applyProtection="1">
      <alignment horizontal="left" vertical="top" wrapText="1"/>
    </xf>
    <xf numFmtId="0" fontId="5" fillId="3" borderId="2" xfId="0" applyFont="1" applyFill="1" applyBorder="1" applyAlignment="1" applyProtection="1">
      <alignment wrapText="1"/>
    </xf>
    <xf numFmtId="0" fontId="5" fillId="9" borderId="9" xfId="0" applyFont="1" applyFill="1" applyBorder="1" applyAlignment="1" applyProtection="1">
      <alignment wrapText="1"/>
    </xf>
    <xf numFmtId="0" fontId="5" fillId="3" borderId="5" xfId="0" applyFont="1" applyFill="1" applyBorder="1" applyAlignment="1" applyProtection="1">
      <alignment wrapText="1"/>
    </xf>
    <xf numFmtId="0" fontId="5" fillId="3" borderId="13" xfId="0" applyFont="1" applyFill="1" applyBorder="1" applyAlignment="1" applyProtection="1">
      <alignment vertical="top" wrapText="1"/>
    </xf>
    <xf numFmtId="2" fontId="2" fillId="3" borderId="1" xfId="0" applyNumberFormat="1" applyFont="1" applyFill="1" applyBorder="1" applyAlignment="1" applyProtection="1">
      <alignment horizontal="left" vertical="top" wrapText="1"/>
    </xf>
    <xf numFmtId="49" fontId="5" fillId="3" borderId="12" xfId="0" applyNumberFormat="1" applyFont="1" applyFill="1" applyBorder="1" applyAlignment="1" applyProtection="1">
      <alignment horizontal="left" vertical="top" wrapText="1"/>
    </xf>
    <xf numFmtId="49" fontId="5" fillId="3" borderId="11" xfId="0" applyNumberFormat="1" applyFont="1" applyFill="1" applyBorder="1" applyAlignment="1" applyProtection="1">
      <alignment horizontal="left" vertical="top" wrapText="1"/>
    </xf>
    <xf numFmtId="49" fontId="2" fillId="3" borderId="0" xfId="0" applyNumberFormat="1" applyFont="1" applyFill="1" applyAlignment="1" applyProtection="1">
      <alignment horizontal="center" vertical="top" wrapText="1"/>
    </xf>
    <xf numFmtId="0" fontId="0" fillId="3" borderId="0" xfId="0" applyFill="1" applyAlignment="1" applyProtection="1">
      <alignment wrapText="1"/>
    </xf>
    <xf numFmtId="0" fontId="5" fillId="9" borderId="2" xfId="0" applyFont="1" applyFill="1" applyBorder="1" applyAlignment="1" applyProtection="1">
      <alignment wrapText="1"/>
    </xf>
    <xf numFmtId="0" fontId="5" fillId="9" borderId="1" xfId="0" applyFont="1" applyFill="1" applyBorder="1" applyAlignment="1" applyProtection="1">
      <alignment horizontal="center" vertical="top" wrapText="1"/>
    </xf>
    <xf numFmtId="0" fontId="2" fillId="3" borderId="1" xfId="0" applyFont="1" applyFill="1" applyBorder="1" applyAlignment="1" applyProtection="1">
      <alignment horizontal="left" vertical="top"/>
    </xf>
    <xf numFmtId="49" fontId="5" fillId="3" borderId="11" xfId="0" applyNumberFormat="1" applyFont="1" applyFill="1" applyBorder="1" applyAlignment="1" applyProtection="1">
      <alignment vertical="top" wrapText="1"/>
    </xf>
    <xf numFmtId="0" fontId="5" fillId="9" borderId="2" xfId="0" applyFont="1" applyFill="1" applyBorder="1" applyProtection="1"/>
    <xf numFmtId="0" fontId="2" fillId="9" borderId="9" xfId="0" applyFont="1" applyFill="1" applyBorder="1" applyAlignment="1" applyProtection="1">
      <alignment horizontal="center" wrapText="1"/>
    </xf>
    <xf numFmtId="49" fontId="5" fillId="3" borderId="6" xfId="0" applyNumberFormat="1" applyFont="1" applyFill="1" applyBorder="1" applyAlignment="1" applyProtection="1">
      <alignment horizontal="left" vertical="top" wrapText="1"/>
    </xf>
    <xf numFmtId="0" fontId="5" fillId="2" borderId="4" xfId="0" applyFont="1" applyFill="1" applyBorder="1" applyAlignment="1" applyProtection="1">
      <alignment vertical="top" wrapText="1"/>
    </xf>
    <xf numFmtId="49" fontId="5" fillId="9" borderId="7" xfId="0" applyNumberFormat="1" applyFont="1" applyFill="1" applyBorder="1" applyAlignment="1" applyProtection="1">
      <alignment vertical="top" wrapText="1"/>
    </xf>
    <xf numFmtId="49" fontId="5" fillId="9" borderId="3" xfId="0" applyNumberFormat="1" applyFont="1" applyFill="1" applyBorder="1" applyAlignment="1" applyProtection="1">
      <alignment vertical="top" wrapText="1"/>
    </xf>
    <xf numFmtId="49" fontId="5" fillId="3" borderId="5" xfId="0" applyNumberFormat="1" applyFont="1" applyFill="1" applyBorder="1" applyAlignment="1" applyProtection="1">
      <alignment horizontal="left" vertical="top" wrapText="1"/>
    </xf>
    <xf numFmtId="49" fontId="5" fillId="3" borderId="13" xfId="0" applyNumberFormat="1" applyFont="1" applyFill="1" applyBorder="1" applyAlignment="1" applyProtection="1">
      <alignment horizontal="left" vertical="top" wrapText="1"/>
    </xf>
    <xf numFmtId="49" fontId="5" fillId="9" borderId="5" xfId="0" applyNumberFormat="1" applyFont="1" applyFill="1" applyBorder="1" applyAlignment="1" applyProtection="1">
      <alignment horizontal="left" vertical="top" wrapText="1"/>
    </xf>
    <xf numFmtId="0" fontId="5" fillId="9" borderId="13" xfId="0" applyFont="1" applyFill="1" applyBorder="1" applyAlignment="1" applyProtection="1">
      <alignment vertical="top" wrapText="1"/>
    </xf>
    <xf numFmtId="0" fontId="2" fillId="9" borderId="7" xfId="0" applyFont="1" applyFill="1" applyBorder="1" applyAlignment="1" applyProtection="1">
      <alignment horizontal="center" vertical="top" wrapText="1"/>
    </xf>
    <xf numFmtId="0" fontId="5" fillId="3" borderId="4" xfId="0" applyFont="1" applyFill="1" applyBorder="1" applyProtection="1"/>
    <xf numFmtId="0" fontId="5" fillId="3" borderId="50" xfId="0" applyFont="1" applyFill="1" applyBorder="1" applyAlignment="1" applyProtection="1">
      <alignment vertical="top" wrapText="1"/>
    </xf>
    <xf numFmtId="0" fontId="2" fillId="3" borderId="3" xfId="0" applyFont="1" applyFill="1" applyBorder="1" applyAlignment="1" applyProtection="1">
      <alignment horizontal="left" vertical="top"/>
    </xf>
    <xf numFmtId="0" fontId="5" fillId="3" borderId="11" xfId="0" applyFont="1" applyFill="1" applyBorder="1" applyAlignment="1" applyProtection="1">
      <alignment horizontal="left" vertical="top" wrapText="1"/>
    </xf>
    <xf numFmtId="0" fontId="2" fillId="3" borderId="10" xfId="0" applyFont="1" applyFill="1" applyBorder="1" applyAlignment="1" applyProtection="1">
      <alignment horizontal="left" vertical="top"/>
    </xf>
    <xf numFmtId="0" fontId="2" fillId="3" borderId="10" xfId="0" applyFont="1" applyFill="1" applyBorder="1" applyAlignment="1" applyProtection="1">
      <alignment horizontal="left" vertical="top" wrapText="1"/>
    </xf>
    <xf numFmtId="0" fontId="2" fillId="3" borderId="7" xfId="0" applyFont="1" applyFill="1" applyBorder="1" applyAlignment="1" applyProtection="1">
      <alignment horizontal="left" vertical="top"/>
    </xf>
    <xf numFmtId="0" fontId="2" fillId="3" borderId="7" xfId="0" applyFont="1" applyFill="1" applyBorder="1" applyAlignment="1" applyProtection="1">
      <alignment wrapText="1"/>
    </xf>
    <xf numFmtId="0" fontId="0" fillId="3" borderId="0" xfId="0" applyFill="1" applyProtection="1"/>
    <xf numFmtId="0" fontId="5" fillId="3" borderId="9" xfId="0" applyFont="1" applyFill="1" applyBorder="1" applyAlignment="1" applyProtection="1">
      <alignment wrapText="1"/>
    </xf>
    <xf numFmtId="0" fontId="5" fillId="3" borderId="12" xfId="0" applyFont="1" applyFill="1" applyBorder="1" applyAlignment="1" applyProtection="1">
      <alignment wrapText="1"/>
    </xf>
    <xf numFmtId="0" fontId="5" fillId="9" borderId="1" xfId="0" applyFont="1" applyFill="1" applyBorder="1" applyAlignment="1" applyProtection="1">
      <alignment vertical="top" wrapText="1"/>
    </xf>
    <xf numFmtId="0" fontId="5" fillId="3" borderId="12" xfId="0" applyFont="1" applyFill="1" applyBorder="1" applyAlignment="1" applyProtection="1">
      <alignment horizontal="left" vertical="top" wrapText="1"/>
    </xf>
    <xf numFmtId="0" fontId="5" fillId="3" borderId="1" xfId="0" applyFont="1" applyFill="1" applyBorder="1" applyAlignment="1" applyProtection="1">
      <alignment wrapText="1"/>
    </xf>
    <xf numFmtId="0" fontId="5" fillId="3" borderId="6" xfId="0" applyFont="1" applyFill="1" applyBorder="1" applyAlignment="1" applyProtection="1">
      <alignment vertical="top" wrapText="1"/>
    </xf>
    <xf numFmtId="0" fontId="10" fillId="3" borderId="1" xfId="0" applyFont="1" applyFill="1" applyBorder="1" applyAlignment="1" applyProtection="1">
      <alignment vertical="top" wrapText="1"/>
    </xf>
    <xf numFmtId="0" fontId="5" fillId="3" borderId="12" xfId="0" applyFont="1" applyFill="1" applyBorder="1" applyAlignment="1" applyProtection="1">
      <alignment vertical="top" wrapText="1"/>
    </xf>
    <xf numFmtId="0" fontId="2" fillId="9" borderId="1" xfId="0" applyFont="1" applyFill="1" applyBorder="1" applyAlignment="1" applyProtection="1">
      <alignment horizontal="center"/>
    </xf>
    <xf numFmtId="0" fontId="5" fillId="3" borderId="0" xfId="0" applyFont="1" applyFill="1" applyAlignment="1" applyProtection="1">
      <alignment horizontal="left" vertical="top" wrapText="1"/>
    </xf>
    <xf numFmtId="0" fontId="2" fillId="3" borderId="10" xfId="0" applyFont="1" applyFill="1" applyBorder="1" applyAlignment="1" applyProtection="1">
      <alignment horizontal="left"/>
    </xf>
    <xf numFmtId="49" fontId="5" fillId="3" borderId="13" xfId="0" applyNumberFormat="1" applyFont="1" applyFill="1" applyBorder="1" applyAlignment="1" applyProtection="1">
      <alignment vertical="top" wrapText="1"/>
    </xf>
    <xf numFmtId="2" fontId="2" fillId="3" borderId="1" xfId="0" applyNumberFormat="1" applyFont="1" applyFill="1" applyBorder="1" applyAlignment="1" applyProtection="1">
      <alignment horizontal="left" vertical="top"/>
    </xf>
    <xf numFmtId="0" fontId="3" fillId="9" borderId="1" xfId="0" applyFont="1" applyFill="1" applyBorder="1" applyAlignment="1" applyProtection="1">
      <alignment horizontal="center" vertical="top" wrapText="1"/>
    </xf>
    <xf numFmtId="0" fontId="28" fillId="0" borderId="0" xfId="0" applyFont="1" applyAlignment="1">
      <alignment horizontal="center" vertical="center" wrapText="1"/>
    </xf>
    <xf numFmtId="0" fontId="0" fillId="0" borderId="0" xfId="0" applyAlignment="1">
      <alignment horizontal="justify" vertical="center"/>
    </xf>
    <xf numFmtId="0" fontId="20" fillId="3" borderId="4" xfId="2" applyFill="1" applyBorder="1" applyAlignment="1" applyProtection="1">
      <alignment horizontal="left" vertical="center"/>
    </xf>
    <xf numFmtId="0" fontId="20" fillId="3" borderId="0" xfId="2" quotePrefix="1" applyFill="1" applyBorder="1" applyAlignment="1" applyProtection="1">
      <alignment horizontal="left" vertical="center"/>
    </xf>
    <xf numFmtId="0" fontId="20" fillId="3" borderId="50" xfId="2" quotePrefix="1" applyFill="1" applyBorder="1" applyAlignment="1" applyProtection="1">
      <alignment horizontal="left" vertical="center"/>
    </xf>
    <xf numFmtId="0" fontId="5" fillId="3" borderId="54" xfId="0" applyFont="1" applyFill="1" applyBorder="1" applyAlignment="1" applyProtection="1">
      <alignment horizontal="left" vertical="center" wrapText="1"/>
    </xf>
    <xf numFmtId="0" fontId="24" fillId="2" borderId="54" xfId="0" applyFont="1" applyFill="1" applyBorder="1" applyAlignment="1" applyProtection="1">
      <alignment horizontal="left" vertical="center"/>
      <protection locked="0"/>
    </xf>
    <xf numFmtId="0" fontId="20" fillId="3" borderId="5" xfId="2" applyFill="1" applyBorder="1" applyAlignment="1" applyProtection="1">
      <alignment horizontal="left" vertical="center"/>
    </xf>
    <xf numFmtId="0" fontId="20" fillId="3" borderId="14" xfId="2" quotePrefix="1" applyFill="1" applyBorder="1" applyAlignment="1" applyProtection="1">
      <alignment horizontal="left" vertical="center"/>
    </xf>
    <xf numFmtId="0" fontId="20" fillId="3" borderId="13" xfId="2" quotePrefix="1" applyFill="1" applyBorder="1" applyAlignment="1" applyProtection="1">
      <alignment horizontal="left" vertical="center"/>
    </xf>
    <xf numFmtId="0" fontId="20" fillId="3" borderId="4" xfId="2" applyFont="1" applyFill="1" applyBorder="1" applyAlignment="1" applyProtection="1">
      <alignment horizontal="left" vertical="center"/>
    </xf>
    <xf numFmtId="0" fontId="20" fillId="3" borderId="0" xfId="2" quotePrefix="1" applyFont="1" applyFill="1" applyBorder="1" applyAlignment="1" applyProtection="1">
      <alignment horizontal="left" vertical="center"/>
    </xf>
    <xf numFmtId="0" fontId="20" fillId="3" borderId="50" xfId="2" quotePrefix="1" applyFont="1" applyFill="1" applyBorder="1" applyAlignment="1" applyProtection="1">
      <alignment horizontal="left" vertical="center"/>
    </xf>
    <xf numFmtId="0" fontId="47" fillId="3" borderId="0" xfId="0" applyFont="1" applyFill="1" applyAlignment="1" applyProtection="1">
      <alignment horizontal="center" wrapText="1"/>
    </xf>
    <xf numFmtId="0" fontId="5" fillId="3" borderId="0" xfId="0" applyFont="1" applyFill="1" applyAlignment="1" applyProtection="1">
      <alignment horizontal="center" wrapText="1"/>
    </xf>
    <xf numFmtId="0" fontId="54" fillId="16" borderId="0" xfId="0" applyFont="1" applyFill="1" applyAlignment="1" applyProtection="1">
      <alignment horizontal="center" vertical="center" wrapText="1"/>
    </xf>
    <xf numFmtId="0" fontId="31" fillId="4" borderId="6" xfId="0" applyFont="1" applyFill="1" applyBorder="1" applyAlignment="1" applyProtection="1">
      <alignment horizontal="left" vertical="center"/>
    </xf>
    <xf numFmtId="0" fontId="31" fillId="4" borderId="12" xfId="0" applyFont="1" applyFill="1" applyBorder="1" applyAlignment="1" applyProtection="1">
      <alignment horizontal="left" vertical="center"/>
    </xf>
    <xf numFmtId="0" fontId="31" fillId="4" borderId="11" xfId="0" applyFont="1" applyFill="1" applyBorder="1" applyAlignment="1" applyProtection="1">
      <alignment horizontal="left" vertical="center"/>
    </xf>
    <xf numFmtId="0" fontId="20" fillId="3" borderId="6" xfId="2" quotePrefix="1" applyFont="1" applyFill="1" applyBorder="1" applyAlignment="1" applyProtection="1">
      <alignment horizontal="left" vertical="center"/>
    </xf>
    <xf numFmtId="0" fontId="20" fillId="3" borderId="12" xfId="2" quotePrefix="1" applyFont="1" applyFill="1" applyBorder="1" applyAlignment="1" applyProtection="1">
      <alignment horizontal="left" vertical="center"/>
    </xf>
    <xf numFmtId="0" fontId="20" fillId="3" borderId="11" xfId="2" quotePrefix="1" applyFont="1" applyFill="1" applyBorder="1" applyAlignment="1" applyProtection="1">
      <alignment horizontal="left" vertical="center"/>
    </xf>
    <xf numFmtId="0" fontId="31" fillId="4" borderId="54" xfId="0" applyFont="1" applyFill="1" applyBorder="1" applyAlignment="1" applyProtection="1">
      <alignment horizontal="left" vertical="center"/>
    </xf>
    <xf numFmtId="0" fontId="5" fillId="2" borderId="1" xfId="0" applyFont="1" applyFill="1" applyBorder="1" applyAlignment="1" applyProtection="1">
      <alignment horizontal="center" vertical="top" wrapText="1"/>
      <protection locked="0"/>
    </xf>
    <xf numFmtId="0" fontId="45" fillId="14" borderId="15" xfId="0" applyFont="1" applyFill="1" applyBorder="1" applyAlignment="1" applyProtection="1">
      <alignment horizontal="left" vertical="top"/>
    </xf>
    <xf numFmtId="0" fontId="45" fillId="14" borderId="37" xfId="0" applyFont="1" applyFill="1" applyBorder="1" applyAlignment="1" applyProtection="1">
      <alignment horizontal="left" vertical="top"/>
    </xf>
    <xf numFmtId="0" fontId="45" fillId="14" borderId="16" xfId="0" applyFont="1" applyFill="1" applyBorder="1" applyAlignment="1" applyProtection="1">
      <alignment horizontal="left" vertical="top"/>
    </xf>
    <xf numFmtId="0" fontId="20" fillId="3" borderId="17" xfId="2" quotePrefix="1" applyFill="1" applyBorder="1" applyAlignment="1" applyProtection="1">
      <alignment horizontal="left" vertical="top"/>
    </xf>
    <xf numFmtId="0" fontId="20" fillId="3" borderId="0" xfId="2" quotePrefix="1" applyFill="1" applyBorder="1" applyAlignment="1" applyProtection="1">
      <alignment horizontal="left" vertical="top"/>
    </xf>
    <xf numFmtId="0" fontId="20" fillId="3" borderId="18" xfId="2" quotePrefix="1" applyFill="1" applyBorder="1" applyAlignment="1" applyProtection="1">
      <alignment horizontal="left" vertical="top"/>
    </xf>
    <xf numFmtId="0" fontId="5" fillId="2" borderId="1" xfId="0" applyFont="1" applyFill="1" applyBorder="1" applyAlignment="1" applyProtection="1">
      <alignment horizontal="center" vertical="top"/>
      <protection locked="0"/>
    </xf>
    <xf numFmtId="0" fontId="20" fillId="3" borderId="21" xfId="2" quotePrefix="1" applyFill="1" applyBorder="1" applyAlignment="1" applyProtection="1">
      <alignment horizontal="left" vertical="top"/>
    </xf>
    <xf numFmtId="0" fontId="20" fillId="3" borderId="46" xfId="2" quotePrefix="1" applyFill="1" applyBorder="1" applyAlignment="1" applyProtection="1">
      <alignment horizontal="left" vertical="top"/>
    </xf>
    <xf numFmtId="0" fontId="20" fillId="3" borderId="22" xfId="2" quotePrefix="1" applyFill="1" applyBorder="1" applyAlignment="1" applyProtection="1">
      <alignment horizontal="left" vertical="top"/>
    </xf>
    <xf numFmtId="0" fontId="24" fillId="3" borderId="4" xfId="0" quotePrefix="1" applyFont="1" applyFill="1" applyBorder="1" applyAlignment="1" applyProtection="1">
      <alignment horizontal="left" vertical="top" wrapText="1"/>
    </xf>
    <xf numFmtId="0" fontId="24" fillId="3" borderId="0" xfId="0" quotePrefix="1" applyFont="1" applyFill="1" applyBorder="1" applyAlignment="1" applyProtection="1">
      <alignment horizontal="left" vertical="top" wrapText="1"/>
    </xf>
    <xf numFmtId="0" fontId="5" fillId="2" borderId="2"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5" fillId="2" borderId="8" xfId="0" applyFont="1" applyFill="1" applyBorder="1" applyAlignment="1" applyProtection="1">
      <alignment horizontal="left" vertical="top"/>
      <protection locked="0"/>
    </xf>
    <xf numFmtId="0" fontId="5" fillId="3" borderId="1" xfId="0" applyFont="1" applyFill="1" applyBorder="1" applyAlignment="1" applyProtection="1">
      <alignment horizontal="left" vertical="top"/>
    </xf>
    <xf numFmtId="49" fontId="0" fillId="2" borderId="1" xfId="0" applyNumberFormat="1" applyFill="1" applyBorder="1" applyAlignment="1" applyProtection="1">
      <alignment horizontal="left"/>
      <protection locked="0"/>
    </xf>
    <xf numFmtId="0" fontId="5" fillId="3" borderId="0" xfId="0" quotePrefix="1" applyFont="1" applyFill="1" applyBorder="1" applyAlignment="1" applyProtection="1">
      <alignment horizontal="left" vertical="top" wrapText="1"/>
    </xf>
    <xf numFmtId="0" fontId="5" fillId="3" borderId="1" xfId="0" applyFont="1" applyFill="1" applyBorder="1" applyAlignment="1" applyProtection="1">
      <alignment horizontal="left" vertical="top" wrapText="1"/>
    </xf>
    <xf numFmtId="0" fontId="2" fillId="3" borderId="1" xfId="0" applyFont="1" applyFill="1" applyBorder="1" applyAlignment="1" applyProtection="1">
      <alignment horizontal="left" vertical="top"/>
    </xf>
    <xf numFmtId="0" fontId="5" fillId="3" borderId="6" xfId="0" applyFont="1" applyFill="1" applyBorder="1" applyAlignment="1" applyProtection="1">
      <alignment horizontal="left" vertical="top" wrapText="1"/>
    </xf>
    <xf numFmtId="0" fontId="5" fillId="3" borderId="11" xfId="0" applyFont="1" applyFill="1" applyBorder="1" applyAlignment="1" applyProtection="1">
      <alignment horizontal="left" vertical="top" wrapText="1"/>
    </xf>
    <xf numFmtId="0" fontId="13" fillId="3" borderId="8"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0" fontId="5" fillId="3" borderId="2" xfId="0" applyFont="1" applyFill="1" applyBorder="1" applyAlignment="1" applyProtection="1">
      <alignment horizontal="center" vertical="top"/>
    </xf>
    <xf numFmtId="0" fontId="5" fillId="3" borderId="8" xfId="0" applyFont="1" applyFill="1" applyBorder="1" applyAlignment="1" applyProtection="1">
      <alignment horizontal="center" vertical="top"/>
    </xf>
    <xf numFmtId="0" fontId="24" fillId="3" borderId="0" xfId="0" applyFont="1" applyFill="1" applyAlignment="1" applyProtection="1">
      <alignment horizontal="left" vertical="top" wrapText="1"/>
    </xf>
    <xf numFmtId="0" fontId="22" fillId="4" borderId="4" xfId="0" applyFont="1" applyFill="1" applyBorder="1" applyAlignment="1" applyProtection="1">
      <alignment horizontal="center" vertical="top"/>
    </xf>
    <xf numFmtId="0" fontId="22" fillId="4" borderId="50" xfId="0" applyFont="1" applyFill="1" applyBorder="1" applyAlignment="1" applyProtection="1">
      <alignment horizontal="center" vertical="top"/>
    </xf>
    <xf numFmtId="0" fontId="5" fillId="3" borderId="4"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5" fillId="3" borderId="50" xfId="0" applyFont="1" applyFill="1" applyBorder="1" applyAlignment="1" applyProtection="1">
      <alignment horizontal="left" vertical="top" wrapText="1"/>
    </xf>
    <xf numFmtId="0" fontId="24" fillId="3" borderId="1" xfId="0" applyFont="1" applyFill="1" applyBorder="1" applyAlignment="1" applyProtection="1">
      <alignment horizontal="left" vertical="top"/>
    </xf>
    <xf numFmtId="0" fontId="22" fillId="4" borderId="2" xfId="0" applyFont="1" applyFill="1" applyBorder="1" applyAlignment="1" applyProtection="1">
      <alignment horizontal="left" vertical="top"/>
    </xf>
    <xf numFmtId="0" fontId="22" fillId="4" borderId="9" xfId="0" applyFont="1" applyFill="1" applyBorder="1" applyAlignment="1" applyProtection="1">
      <alignment horizontal="left" vertical="top"/>
    </xf>
    <xf numFmtId="0" fontId="22" fillId="4" borderId="8" xfId="0" applyFont="1" applyFill="1" applyBorder="1" applyAlignment="1" applyProtection="1">
      <alignment horizontal="left" vertical="top"/>
    </xf>
    <xf numFmtId="0" fontId="22" fillId="4" borderId="1" xfId="0" applyFont="1" applyFill="1" applyBorder="1" applyAlignment="1" applyProtection="1">
      <alignment horizontal="center" vertical="top"/>
    </xf>
    <xf numFmtId="0" fontId="22" fillId="4" borderId="1" xfId="0" applyFont="1" applyFill="1" applyBorder="1" applyAlignment="1" applyProtection="1">
      <alignment horizontal="center" vertical="top" wrapText="1"/>
    </xf>
    <xf numFmtId="0" fontId="5" fillId="2" borderId="80"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xf>
    <xf numFmtId="0" fontId="5" fillId="2" borderId="2"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0" fontId="31" fillId="4" borderId="0" xfId="0" applyFont="1" applyFill="1" applyAlignment="1" applyProtection="1">
      <alignment horizontal="left" vertical="top"/>
    </xf>
    <xf numFmtId="0" fontId="5" fillId="0" borderId="1" xfId="0" applyFont="1" applyBorder="1" applyAlignment="1" applyProtection="1">
      <alignment horizontal="left" vertical="top"/>
    </xf>
    <xf numFmtId="0" fontId="24" fillId="2" borderId="2" xfId="0" applyFont="1" applyFill="1" applyBorder="1" applyAlignment="1" applyProtection="1">
      <alignment horizontal="left" vertical="top"/>
      <protection locked="0"/>
    </xf>
    <xf numFmtId="0" fontId="24" fillId="2" borderId="9" xfId="0" applyFont="1" applyFill="1" applyBorder="1" applyAlignment="1" applyProtection="1">
      <alignment horizontal="left" vertical="top"/>
      <protection locked="0"/>
    </xf>
    <xf numFmtId="0" fontId="24" fillId="2" borderId="8" xfId="0" applyFont="1" applyFill="1" applyBorder="1" applyAlignment="1" applyProtection="1">
      <alignment horizontal="left" vertical="top"/>
      <protection locked="0"/>
    </xf>
    <xf numFmtId="0" fontId="5" fillId="2" borderId="1"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xf>
    <xf numFmtId="0" fontId="5" fillId="0" borderId="9" xfId="0" applyFont="1" applyBorder="1" applyAlignment="1" applyProtection="1">
      <alignment horizontal="left" vertical="top"/>
    </xf>
    <xf numFmtId="0" fontId="5" fillId="0" borderId="8" xfId="0" applyFont="1" applyBorder="1" applyAlignment="1" applyProtection="1">
      <alignment horizontal="left" vertical="top"/>
    </xf>
    <xf numFmtId="0" fontId="5" fillId="0" borderId="2" xfId="0" quotePrefix="1" applyFont="1" applyBorder="1" applyAlignment="1" applyProtection="1">
      <alignment horizontal="left" vertical="top"/>
    </xf>
    <xf numFmtId="0" fontId="2" fillId="3" borderId="0" xfId="0" applyFont="1" applyFill="1" applyBorder="1" applyAlignment="1" applyProtection="1">
      <alignment horizontal="left" vertical="top"/>
    </xf>
    <xf numFmtId="0" fontId="22" fillId="4" borderId="4" xfId="0" applyFont="1" applyFill="1" applyBorder="1" applyAlignment="1" applyProtection="1">
      <alignment horizontal="left" vertical="top"/>
    </xf>
    <xf numFmtId="0" fontId="22" fillId="4" borderId="0" xfId="0" applyFont="1" applyFill="1" applyBorder="1" applyAlignment="1" applyProtection="1">
      <alignment horizontal="left" vertical="top"/>
    </xf>
    <xf numFmtId="0" fontId="22" fillId="4" borderId="50" xfId="0" applyFont="1" applyFill="1" applyBorder="1" applyAlignment="1" applyProtection="1">
      <alignment horizontal="left" vertical="top"/>
    </xf>
    <xf numFmtId="0" fontId="5" fillId="3" borderId="4" xfId="0" applyFont="1" applyFill="1" applyBorder="1" applyAlignment="1" applyProtection="1">
      <alignment horizontal="left" vertical="top"/>
    </xf>
    <xf numFmtId="0" fontId="5" fillId="3" borderId="0" xfId="0" applyFont="1" applyFill="1" applyBorder="1" applyAlignment="1" applyProtection="1">
      <alignment horizontal="left" vertical="top"/>
    </xf>
    <xf numFmtId="0" fontId="5" fillId="3" borderId="50" xfId="0" applyFont="1" applyFill="1" applyBorder="1" applyAlignment="1" applyProtection="1">
      <alignment horizontal="left" vertical="top"/>
    </xf>
    <xf numFmtId="0" fontId="26" fillId="4" borderId="1" xfId="0" applyFont="1" applyFill="1" applyBorder="1" applyAlignment="1" applyProtection="1">
      <alignment horizontal="left" vertical="top"/>
    </xf>
    <xf numFmtId="0" fontId="21" fillId="4" borderId="2" xfId="0" applyFont="1" applyFill="1" applyBorder="1" applyAlignment="1" applyProtection="1">
      <alignment horizontal="left" vertical="top"/>
    </xf>
    <xf numFmtId="0" fontId="21" fillId="4" borderId="9" xfId="0" applyFont="1" applyFill="1" applyBorder="1" applyAlignment="1" applyProtection="1">
      <alignment horizontal="left" vertical="top"/>
    </xf>
    <xf numFmtId="0" fontId="21" fillId="4" borderId="8" xfId="0" applyFont="1" applyFill="1" applyBorder="1" applyAlignment="1" applyProtection="1">
      <alignment horizontal="left" vertical="top"/>
    </xf>
    <xf numFmtId="0" fontId="5" fillId="3" borderId="9" xfId="0" quotePrefix="1" applyFont="1" applyFill="1" applyBorder="1" applyAlignment="1" applyProtection="1">
      <alignment horizontal="left" vertical="top" wrapText="1"/>
    </xf>
    <xf numFmtId="0" fontId="5" fillId="3" borderId="8" xfId="0" quotePrefix="1" applyFont="1" applyFill="1" applyBorder="1" applyAlignment="1" applyProtection="1">
      <alignment horizontal="left" vertical="top" wrapText="1"/>
    </xf>
    <xf numFmtId="0" fontId="5" fillId="3" borderId="2" xfId="0" applyFont="1" applyFill="1" applyBorder="1" applyAlignment="1" applyProtection="1">
      <alignment horizontal="left" vertical="top"/>
    </xf>
    <xf numFmtId="0" fontId="5" fillId="3" borderId="9" xfId="0" applyFont="1" applyFill="1" applyBorder="1" applyAlignment="1" applyProtection="1">
      <alignment horizontal="left" vertical="top"/>
    </xf>
    <xf numFmtId="0" fontId="5" fillId="3" borderId="8" xfId="0" applyFont="1" applyFill="1" applyBorder="1" applyAlignment="1" applyProtection="1">
      <alignment horizontal="left" vertical="top"/>
    </xf>
    <xf numFmtId="0" fontId="13" fillId="0" borderId="2"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2" fillId="3" borderId="2" xfId="0" applyFont="1" applyFill="1" applyBorder="1" applyAlignment="1" applyProtection="1">
      <alignment horizontal="center" vertical="top" wrapText="1"/>
    </xf>
    <xf numFmtId="0" fontId="2" fillId="3" borderId="8" xfId="0" applyFont="1" applyFill="1" applyBorder="1" applyAlignment="1" applyProtection="1">
      <alignment horizontal="center" vertical="top" wrapText="1"/>
    </xf>
    <xf numFmtId="0" fontId="5" fillId="0" borderId="9" xfId="0" quotePrefix="1" applyFont="1" applyBorder="1" applyAlignment="1" applyProtection="1">
      <alignment horizontal="left" vertical="top"/>
    </xf>
    <xf numFmtId="0" fontId="5" fillId="0" borderId="8" xfId="0" quotePrefix="1" applyFont="1" applyBorder="1" applyAlignment="1" applyProtection="1">
      <alignment horizontal="left" vertical="top"/>
    </xf>
    <xf numFmtId="0" fontId="22" fillId="4" borderId="1" xfId="0" applyFont="1" applyFill="1" applyBorder="1" applyAlignment="1" applyProtection="1">
      <alignment horizontal="left" vertical="top"/>
    </xf>
    <xf numFmtId="0" fontId="2" fillId="3" borderId="6" xfId="0" applyFont="1" applyFill="1" applyBorder="1" applyAlignment="1" applyProtection="1">
      <alignment horizontal="center" vertical="top"/>
    </xf>
    <xf numFmtId="0" fontId="2" fillId="3" borderId="11" xfId="0" applyFont="1" applyFill="1" applyBorder="1" applyAlignment="1" applyProtection="1">
      <alignment horizontal="center" vertical="top"/>
    </xf>
    <xf numFmtId="0" fontId="2" fillId="3" borderId="4" xfId="0" applyFont="1" applyFill="1" applyBorder="1" applyAlignment="1" applyProtection="1">
      <alignment horizontal="center" vertical="top"/>
    </xf>
    <xf numFmtId="0" fontId="2" fillId="3" borderId="50" xfId="0" applyFont="1" applyFill="1" applyBorder="1" applyAlignment="1" applyProtection="1">
      <alignment horizontal="center" vertical="top"/>
    </xf>
    <xf numFmtId="0" fontId="2" fillId="3" borderId="5" xfId="0" applyFont="1" applyFill="1" applyBorder="1" applyAlignment="1" applyProtection="1">
      <alignment horizontal="center" vertical="top"/>
    </xf>
    <xf numFmtId="0" fontId="2" fillId="3" borderId="13" xfId="0" applyFont="1" applyFill="1" applyBorder="1" applyAlignment="1" applyProtection="1">
      <alignment horizontal="center" vertical="top"/>
    </xf>
    <xf numFmtId="0" fontId="2" fillId="3" borderId="1" xfId="0" applyFont="1" applyFill="1" applyBorder="1" applyAlignment="1" applyProtection="1">
      <alignment horizontal="center" vertical="top" wrapText="1"/>
    </xf>
    <xf numFmtId="0" fontId="5" fillId="3" borderId="6" xfId="0" applyFont="1" applyFill="1" applyBorder="1" applyAlignment="1" applyProtection="1">
      <alignment horizontal="center" vertical="top"/>
    </xf>
    <xf numFmtId="0" fontId="5" fillId="3" borderId="12" xfId="0" applyFont="1" applyFill="1" applyBorder="1" applyAlignment="1" applyProtection="1">
      <alignment horizontal="center" vertical="top"/>
    </xf>
    <xf numFmtId="0" fontId="5" fillId="3" borderId="11" xfId="0" applyFont="1" applyFill="1" applyBorder="1" applyAlignment="1" applyProtection="1">
      <alignment horizontal="center" vertical="top"/>
    </xf>
    <xf numFmtId="0" fontId="5" fillId="3" borderId="4" xfId="0" applyFont="1" applyFill="1" applyBorder="1" applyAlignment="1" applyProtection="1">
      <alignment horizontal="center" vertical="top"/>
    </xf>
    <xf numFmtId="0" fontId="5" fillId="3" borderId="0" xfId="0" applyFont="1" applyFill="1" applyAlignment="1" applyProtection="1">
      <alignment horizontal="center" vertical="top"/>
    </xf>
    <xf numFmtId="0" fontId="5" fillId="3" borderId="50" xfId="0" applyFont="1" applyFill="1" applyBorder="1" applyAlignment="1" applyProtection="1">
      <alignment horizontal="center" vertical="top"/>
    </xf>
    <xf numFmtId="0" fontId="5" fillId="3" borderId="5" xfId="0" applyFont="1" applyFill="1" applyBorder="1" applyAlignment="1" applyProtection="1">
      <alignment horizontal="center" vertical="top"/>
    </xf>
    <xf numFmtId="0" fontId="5" fillId="3" borderId="14" xfId="0" applyFont="1" applyFill="1" applyBorder="1" applyAlignment="1" applyProtection="1">
      <alignment horizontal="center" vertical="top"/>
    </xf>
    <xf numFmtId="0" fontId="5" fillId="3" borderId="13" xfId="0" applyFont="1" applyFill="1" applyBorder="1" applyAlignment="1" applyProtection="1">
      <alignment horizontal="center" vertical="top"/>
    </xf>
    <xf numFmtId="0" fontId="2" fillId="3" borderId="1" xfId="0" applyFont="1" applyFill="1" applyBorder="1" applyAlignment="1" applyProtection="1">
      <alignment horizontal="center" vertical="top"/>
    </xf>
    <xf numFmtId="0" fontId="5" fillId="0" borderId="2"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43" fillId="7" borderId="0" xfId="0" applyFont="1" applyFill="1" applyAlignment="1" applyProtection="1">
      <alignment horizontal="center" vertical="center" wrapText="1"/>
    </xf>
    <xf numFmtId="0" fontId="48" fillId="0" borderId="0" xfId="0" applyFont="1" applyAlignment="1" applyProtection="1">
      <alignment horizontal="center" wrapText="1"/>
    </xf>
    <xf numFmtId="0" fontId="3" fillId="0" borderId="0" xfId="0" applyFont="1" applyAlignment="1" applyProtection="1">
      <alignment horizontal="center" wrapText="1"/>
    </xf>
    <xf numFmtId="0" fontId="2" fillId="3" borderId="1" xfId="0" applyFont="1" applyFill="1" applyBorder="1" applyAlignment="1" applyProtection="1">
      <alignment horizontal="left" vertical="top" wrapText="1"/>
    </xf>
    <xf numFmtId="0" fontId="5" fillId="3" borderId="2" xfId="0" applyFont="1" applyFill="1" applyBorder="1" applyAlignment="1" applyProtection="1">
      <alignment horizontal="center" vertical="top" wrapText="1"/>
    </xf>
    <xf numFmtId="0" fontId="5" fillId="3" borderId="9"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xf>
    <xf numFmtId="0" fontId="5" fillId="0" borderId="12" xfId="0" applyFont="1" applyBorder="1" applyAlignment="1" applyProtection="1">
      <alignment horizontal="left" vertical="top"/>
    </xf>
    <xf numFmtId="0" fontId="5" fillId="0" borderId="11" xfId="0" applyFont="1" applyBorder="1" applyAlignment="1" applyProtection="1">
      <alignment horizontal="left" vertical="top"/>
    </xf>
    <xf numFmtId="0" fontId="2" fillId="2" borderId="2" xfId="0" applyFont="1" applyFill="1" applyBorder="1" applyAlignment="1" applyProtection="1">
      <alignment horizontal="center" vertical="top"/>
      <protection locked="0"/>
    </xf>
    <xf numFmtId="0" fontId="2" fillId="2" borderId="8" xfId="0" applyFont="1" applyFill="1" applyBorder="1" applyAlignment="1" applyProtection="1">
      <alignment horizontal="center" vertical="top"/>
      <protection locked="0"/>
    </xf>
    <xf numFmtId="0" fontId="4" fillId="3" borderId="68" xfId="0" applyFont="1" applyFill="1" applyBorder="1" applyAlignment="1" applyProtection="1">
      <alignment horizontal="center" vertical="top"/>
    </xf>
    <xf numFmtId="0" fontId="4" fillId="3" borderId="69" xfId="0" applyFont="1" applyFill="1" applyBorder="1" applyAlignment="1" applyProtection="1">
      <alignment horizontal="center" vertical="top"/>
    </xf>
    <xf numFmtId="0" fontId="5" fillId="12" borderId="2" xfId="0" applyFont="1" applyFill="1" applyBorder="1" applyAlignment="1" applyProtection="1">
      <alignment horizontal="left" vertical="top"/>
      <protection locked="0"/>
    </xf>
    <xf numFmtId="0" fontId="5" fillId="12" borderId="9" xfId="0" applyFont="1" applyFill="1" applyBorder="1" applyAlignment="1" applyProtection="1">
      <alignment horizontal="left" vertical="top"/>
      <protection locked="0"/>
    </xf>
    <xf numFmtId="0" fontId="5" fillId="12" borderId="8" xfId="0" applyFont="1" applyFill="1" applyBorder="1" applyAlignment="1" applyProtection="1">
      <alignment horizontal="left" vertical="top"/>
      <protection locked="0"/>
    </xf>
    <xf numFmtId="0" fontId="5" fillId="0" borderId="14"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3" borderId="12" xfId="0" applyFont="1" applyFill="1" applyBorder="1" applyAlignment="1" applyProtection="1">
      <alignment horizontal="left" vertical="top" wrapText="1"/>
    </xf>
    <xf numFmtId="0" fontId="5" fillId="3" borderId="0" xfId="0" applyFont="1" applyFill="1" applyAlignment="1" applyProtection="1">
      <alignment horizontal="left" vertical="top" wrapText="1"/>
    </xf>
    <xf numFmtId="0" fontId="5" fillId="3" borderId="5" xfId="0" applyFont="1" applyFill="1" applyBorder="1" applyAlignment="1" applyProtection="1">
      <alignment horizontal="left" vertical="top" wrapText="1"/>
    </xf>
    <xf numFmtId="0" fontId="5" fillId="3" borderId="14" xfId="0" applyFont="1" applyFill="1" applyBorder="1" applyAlignment="1" applyProtection="1">
      <alignment horizontal="left" vertical="top" wrapText="1"/>
    </xf>
    <xf numFmtId="0" fontId="2" fillId="2" borderId="2" xfId="0" applyFont="1" applyFill="1" applyBorder="1" applyAlignment="1" applyProtection="1">
      <alignment horizontal="center" vertical="top" wrapText="1"/>
      <protection locked="0"/>
    </xf>
    <xf numFmtId="0" fontId="2" fillId="2" borderId="8" xfId="0" applyFont="1" applyFill="1" applyBorder="1" applyAlignment="1" applyProtection="1">
      <alignment horizontal="center" vertical="top" wrapText="1"/>
      <protection locked="0"/>
    </xf>
    <xf numFmtId="0" fontId="5" fillId="3" borderId="3" xfId="0" applyFont="1" applyFill="1" applyBorder="1" applyAlignment="1" applyProtection="1">
      <alignment horizontal="left" vertical="top" wrapText="1"/>
    </xf>
    <xf numFmtId="0" fontId="5" fillId="3" borderId="9" xfId="0" applyFont="1" applyFill="1" applyBorder="1" applyAlignment="1" applyProtection="1">
      <alignment horizontal="left" vertical="top" wrapText="1"/>
    </xf>
    <xf numFmtId="0" fontId="5" fillId="3" borderId="8" xfId="0" applyFont="1" applyFill="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4" fillId="3" borderId="2"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xf numFmtId="0" fontId="4" fillId="3" borderId="8" xfId="0" applyFont="1" applyFill="1" applyBorder="1" applyAlignment="1" applyProtection="1">
      <alignment horizontal="center" vertical="top" wrapText="1"/>
    </xf>
    <xf numFmtId="0" fontId="5" fillId="3" borderId="9" xfId="0" applyFont="1" applyFill="1" applyBorder="1" applyAlignment="1" applyProtection="1">
      <alignment horizontal="center" vertical="top"/>
    </xf>
    <xf numFmtId="0" fontId="2" fillId="3" borderId="2" xfId="0" applyFont="1" applyFill="1" applyBorder="1" applyAlignment="1" applyProtection="1">
      <alignment horizontal="center" vertical="top"/>
    </xf>
    <xf numFmtId="0" fontId="2" fillId="3" borderId="8" xfId="0" applyFont="1" applyFill="1" applyBorder="1" applyAlignment="1" applyProtection="1">
      <alignment horizontal="center" vertical="top"/>
    </xf>
    <xf numFmtId="0" fontId="21" fillId="4" borderId="1" xfId="0" applyFont="1" applyFill="1" applyBorder="1" applyAlignment="1" applyProtection="1">
      <alignment horizontal="left" vertical="top"/>
    </xf>
    <xf numFmtId="0" fontId="2" fillId="12" borderId="2" xfId="0" applyFont="1" applyFill="1" applyBorder="1" applyAlignment="1" applyProtection="1">
      <alignment horizontal="left" vertical="top"/>
      <protection locked="0"/>
    </xf>
    <xf numFmtId="0" fontId="2" fillId="12" borderId="9" xfId="0" applyFont="1" applyFill="1" applyBorder="1" applyAlignment="1" applyProtection="1">
      <alignment horizontal="left" vertical="top"/>
      <protection locked="0"/>
    </xf>
    <xf numFmtId="0" fontId="2" fillId="12" borderId="8" xfId="0" applyFont="1" applyFill="1" applyBorder="1" applyAlignment="1" applyProtection="1">
      <alignment horizontal="left" vertical="top"/>
      <protection locked="0"/>
    </xf>
    <xf numFmtId="0" fontId="5" fillId="12" borderId="72" xfId="0" applyFont="1" applyFill="1" applyBorder="1" applyAlignment="1" applyProtection="1">
      <alignment horizontal="left" vertical="top"/>
      <protection locked="0"/>
    </xf>
    <xf numFmtId="0" fontId="5" fillId="12" borderId="67" xfId="0" applyFont="1" applyFill="1" applyBorder="1" applyAlignment="1" applyProtection="1">
      <alignment horizontal="left" vertical="top"/>
      <protection locked="0"/>
    </xf>
    <xf numFmtId="0" fontId="5" fillId="12" borderId="73"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wrapText="1"/>
    </xf>
    <xf numFmtId="0" fontId="2" fillId="3" borderId="11" xfId="0" applyFont="1" applyFill="1" applyBorder="1" applyAlignment="1" applyProtection="1">
      <alignment horizontal="left" vertical="top" wrapText="1"/>
    </xf>
    <xf numFmtId="0" fontId="2" fillId="3" borderId="5" xfId="0" applyFont="1" applyFill="1" applyBorder="1" applyAlignment="1" applyProtection="1">
      <alignment horizontal="left" vertical="top" wrapText="1"/>
    </xf>
    <xf numFmtId="0" fontId="2" fillId="3" borderId="13" xfId="0" applyFont="1" applyFill="1" applyBorder="1" applyAlignment="1" applyProtection="1">
      <alignment horizontal="left" vertical="top" wrapText="1"/>
    </xf>
    <xf numFmtId="0" fontId="2" fillId="3" borderId="6" xfId="0" applyFont="1" applyFill="1" applyBorder="1" applyAlignment="1" applyProtection="1">
      <alignment horizontal="left" vertical="top"/>
    </xf>
    <xf numFmtId="0" fontId="2" fillId="3" borderId="12" xfId="0" applyFont="1" applyFill="1" applyBorder="1" applyAlignment="1" applyProtection="1">
      <alignment horizontal="left" vertical="top"/>
    </xf>
    <xf numFmtId="0" fontId="2" fillId="3" borderId="11" xfId="0" applyFont="1" applyFill="1" applyBorder="1" applyAlignment="1" applyProtection="1">
      <alignment horizontal="left" vertical="top"/>
    </xf>
    <xf numFmtId="0" fontId="2" fillId="3" borderId="5" xfId="0" applyFont="1" applyFill="1" applyBorder="1" applyAlignment="1" applyProtection="1">
      <alignment horizontal="left" vertical="top"/>
    </xf>
    <xf numFmtId="0" fontId="2" fillId="3" borderId="14" xfId="0" applyFont="1" applyFill="1" applyBorder="1" applyAlignment="1" applyProtection="1">
      <alignment horizontal="left" vertical="top"/>
    </xf>
    <xf numFmtId="0" fontId="2" fillId="3" borderId="13" xfId="0" applyFont="1" applyFill="1" applyBorder="1" applyAlignment="1" applyProtection="1">
      <alignment horizontal="left" vertical="top"/>
    </xf>
    <xf numFmtId="0" fontId="2" fillId="3" borderId="6" xfId="0" applyFont="1" applyFill="1" applyBorder="1" applyAlignment="1" applyProtection="1">
      <alignment horizontal="center" vertical="top" wrapText="1"/>
    </xf>
    <xf numFmtId="0" fontId="2" fillId="3" borderId="11" xfId="0" applyFont="1" applyFill="1" applyBorder="1" applyAlignment="1" applyProtection="1">
      <alignment horizontal="center" vertical="top" wrapText="1"/>
    </xf>
    <xf numFmtId="0" fontId="2" fillId="3" borderId="5" xfId="0" applyFont="1" applyFill="1" applyBorder="1" applyAlignment="1" applyProtection="1">
      <alignment horizontal="center" vertical="top" wrapText="1"/>
    </xf>
    <xf numFmtId="0" fontId="2" fillId="3" borderId="13" xfId="0" applyFont="1" applyFill="1" applyBorder="1" applyAlignment="1" applyProtection="1">
      <alignment horizontal="center" vertical="top" wrapText="1"/>
    </xf>
    <xf numFmtId="0" fontId="2" fillId="3" borderId="12" xfId="0" applyFont="1" applyFill="1" applyBorder="1" applyAlignment="1" applyProtection="1">
      <alignment horizontal="center" vertical="top" wrapText="1"/>
    </xf>
    <xf numFmtId="0" fontId="2" fillId="3" borderId="14" xfId="0" applyFont="1" applyFill="1" applyBorder="1" applyAlignment="1" applyProtection="1">
      <alignment horizontal="center" vertical="top" wrapText="1"/>
    </xf>
    <xf numFmtId="0" fontId="5" fillId="3" borderId="1" xfId="0" applyFont="1" applyFill="1" applyBorder="1" applyAlignment="1" applyProtection="1">
      <alignment horizontal="center" vertical="top"/>
    </xf>
    <xf numFmtId="0" fontId="2" fillId="3" borderId="7" xfId="0" applyFont="1" applyFill="1" applyBorder="1" applyAlignment="1" applyProtection="1">
      <alignment horizontal="center" vertical="top" wrapText="1"/>
    </xf>
    <xf numFmtId="0" fontId="2" fillId="3" borderId="7" xfId="0" applyFont="1" applyFill="1" applyBorder="1" applyAlignment="1" applyProtection="1">
      <alignment horizontal="left" vertical="top"/>
    </xf>
    <xf numFmtId="0" fontId="2" fillId="3" borderId="3" xfId="0" applyFont="1" applyFill="1" applyBorder="1" applyAlignment="1" applyProtection="1">
      <alignment horizontal="left" vertical="top"/>
    </xf>
    <xf numFmtId="0" fontId="2" fillId="3" borderId="3" xfId="0" applyFont="1" applyFill="1" applyBorder="1" applyAlignment="1" applyProtection="1">
      <alignment horizontal="center" vertical="top" wrapText="1"/>
    </xf>
    <xf numFmtId="0" fontId="5" fillId="3" borderId="13" xfId="0" applyFont="1" applyFill="1" applyBorder="1" applyAlignment="1" applyProtection="1">
      <alignment horizontal="left" vertical="top" wrapText="1"/>
    </xf>
    <xf numFmtId="0" fontId="2" fillId="3" borderId="2" xfId="0" applyFont="1" applyFill="1" applyBorder="1" applyAlignment="1" applyProtection="1">
      <alignment horizontal="left" vertical="top"/>
    </xf>
    <xf numFmtId="0" fontId="2" fillId="3" borderId="9" xfId="0" applyFont="1" applyFill="1" applyBorder="1" applyAlignment="1" applyProtection="1">
      <alignment horizontal="left" vertical="top"/>
    </xf>
    <xf numFmtId="0" fontId="2" fillId="3" borderId="8" xfId="0" applyFont="1" applyFill="1" applyBorder="1" applyAlignment="1" applyProtection="1">
      <alignment horizontal="left" vertical="top"/>
    </xf>
    <xf numFmtId="0" fontId="5" fillId="3" borderId="6" xfId="0" applyFont="1" applyFill="1" applyBorder="1" applyAlignment="1" applyProtection="1">
      <alignment horizontal="left" vertical="top"/>
    </xf>
    <xf numFmtId="0" fontId="5" fillId="3" borderId="12" xfId="0" applyFont="1" applyFill="1" applyBorder="1" applyAlignment="1" applyProtection="1">
      <alignment horizontal="left" vertical="top"/>
    </xf>
    <xf numFmtId="0" fontId="5" fillId="3" borderId="11" xfId="0" applyFont="1" applyFill="1" applyBorder="1" applyAlignment="1" applyProtection="1">
      <alignment horizontal="left" vertical="top"/>
    </xf>
    <xf numFmtId="0" fontId="2" fillId="2" borderId="6" xfId="0" applyFont="1" applyFill="1" applyBorder="1" applyAlignment="1" applyProtection="1">
      <alignment horizontal="center" vertical="top"/>
      <protection locked="0"/>
    </xf>
    <xf numFmtId="0" fontId="2" fillId="2" borderId="11"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13" xfId="0" applyFont="1" applyFill="1" applyBorder="1" applyAlignment="1" applyProtection="1">
      <alignment horizontal="center" vertical="top"/>
      <protection locked="0"/>
    </xf>
    <xf numFmtId="0" fontId="5" fillId="3" borderId="2" xfId="0" applyFont="1" applyFill="1" applyBorder="1" applyAlignment="1" applyProtection="1">
      <alignment horizontal="left" vertical="top" wrapText="1"/>
    </xf>
    <xf numFmtId="0" fontId="5" fillId="13" borderId="9" xfId="0" applyFont="1" applyFill="1" applyBorder="1" applyAlignment="1" applyProtection="1">
      <alignment horizontal="left" vertical="top" wrapText="1"/>
    </xf>
    <xf numFmtId="0" fontId="5" fillId="13" borderId="8" xfId="0" applyFont="1" applyFill="1" applyBorder="1" applyAlignment="1" applyProtection="1">
      <alignment horizontal="left" vertical="top" wrapText="1"/>
    </xf>
    <xf numFmtId="0" fontId="5" fillId="4" borderId="1" xfId="0" applyFont="1" applyFill="1" applyBorder="1" applyAlignment="1" applyProtection="1">
      <alignment horizontal="left" vertical="top"/>
    </xf>
    <xf numFmtId="0" fontId="5" fillId="3" borderId="3" xfId="0" applyFont="1" applyFill="1" applyBorder="1" applyAlignment="1" applyProtection="1">
      <alignment horizontal="left" vertical="top"/>
    </xf>
    <xf numFmtId="0" fontId="24" fillId="3" borderId="0" xfId="0" applyFont="1" applyFill="1" applyAlignment="1" applyProtection="1">
      <alignment horizontal="left" vertical="top"/>
    </xf>
    <xf numFmtId="0" fontId="5" fillId="3" borderId="4" xfId="0" quotePrefix="1" applyFont="1" applyFill="1" applyBorder="1" applyAlignment="1" applyProtection="1">
      <alignment horizontal="left" vertical="top" wrapText="1"/>
    </xf>
    <xf numFmtId="0" fontId="5" fillId="3" borderId="0" xfId="0" quotePrefix="1" applyFont="1" applyFill="1" applyAlignment="1" applyProtection="1">
      <alignment horizontal="left" vertical="top" wrapText="1"/>
    </xf>
    <xf numFmtId="0" fontId="25" fillId="4" borderId="2" xfId="0" applyFont="1" applyFill="1" applyBorder="1" applyAlignment="1" applyProtection="1">
      <alignment horizontal="left" vertical="top"/>
    </xf>
    <xf numFmtId="0" fontId="25" fillId="4" borderId="9" xfId="0" applyFont="1" applyFill="1" applyBorder="1" applyAlignment="1" applyProtection="1">
      <alignment horizontal="left" vertical="top"/>
    </xf>
    <xf numFmtId="0" fontId="25" fillId="4" borderId="8" xfId="0" applyFont="1" applyFill="1" applyBorder="1" applyAlignment="1" applyProtection="1">
      <alignment horizontal="left" vertical="top"/>
    </xf>
    <xf numFmtId="0" fontId="5" fillId="2" borderId="54" xfId="0" applyFont="1" applyFill="1" applyBorder="1" applyAlignment="1" applyProtection="1">
      <alignment horizontal="left" vertical="top" wrapText="1"/>
      <protection locked="0"/>
    </xf>
    <xf numFmtId="0" fontId="2" fillId="2" borderId="1" xfId="0" applyFont="1" applyFill="1" applyBorder="1" applyAlignment="1" applyProtection="1">
      <alignment horizontal="center" vertical="top"/>
      <protection locked="0"/>
    </xf>
    <xf numFmtId="0" fontId="5" fillId="3" borderId="54" xfId="0" applyFont="1" applyFill="1" applyBorder="1" applyAlignment="1" applyProtection="1">
      <alignment horizontal="center" vertical="top"/>
    </xf>
    <xf numFmtId="0" fontId="2" fillId="3" borderId="59" xfId="0" applyFont="1" applyFill="1" applyBorder="1" applyAlignment="1" applyProtection="1">
      <alignment horizontal="center" vertical="top"/>
    </xf>
    <xf numFmtId="0" fontId="2" fillId="3" borderId="60" xfId="0" applyFont="1" applyFill="1" applyBorder="1" applyAlignment="1" applyProtection="1">
      <alignment horizontal="center" vertical="top"/>
    </xf>
    <xf numFmtId="0" fontId="2" fillId="3" borderId="71" xfId="0" applyFont="1" applyFill="1" applyBorder="1" applyAlignment="1" applyProtection="1">
      <alignment horizontal="center" vertical="top"/>
    </xf>
    <xf numFmtId="0" fontId="24" fillId="3" borderId="89" xfId="0" applyFont="1" applyFill="1" applyBorder="1" applyAlignment="1" applyProtection="1">
      <alignment horizontal="left" vertical="top" wrapText="1"/>
    </xf>
    <xf numFmtId="0" fontId="24" fillId="3" borderId="90" xfId="0" applyFont="1" applyFill="1" applyBorder="1" applyAlignment="1" applyProtection="1">
      <alignment horizontal="left" vertical="top" wrapText="1"/>
    </xf>
    <xf numFmtId="0" fontId="24" fillId="3" borderId="91" xfId="0" applyFont="1" applyFill="1" applyBorder="1" applyAlignment="1" applyProtection="1">
      <alignment horizontal="left" vertical="top" wrapText="1"/>
    </xf>
    <xf numFmtId="0" fontId="2" fillId="3" borderId="12" xfId="0" applyFont="1" applyFill="1" applyBorder="1" applyAlignment="1" applyProtection="1">
      <alignment horizontal="center" vertical="top"/>
    </xf>
    <xf numFmtId="0" fontId="2" fillId="3" borderId="14" xfId="0" applyFont="1" applyFill="1" applyBorder="1" applyAlignment="1" applyProtection="1">
      <alignment horizontal="center" vertical="top"/>
    </xf>
    <xf numFmtId="0" fontId="5" fillId="2" borderId="6"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0" borderId="2" xfId="0" applyFont="1" applyBorder="1" applyAlignment="1" applyProtection="1">
      <alignment horizontal="center" vertical="top"/>
    </xf>
    <xf numFmtId="0" fontId="5" fillId="0" borderId="9" xfId="0" applyFont="1" applyBorder="1" applyAlignment="1" applyProtection="1">
      <alignment horizontal="center" vertical="top"/>
    </xf>
    <xf numFmtId="0" fontId="5" fillId="0" borderId="8" xfId="0" applyFont="1" applyBorder="1" applyAlignment="1" applyProtection="1">
      <alignment horizontal="center" vertical="top"/>
    </xf>
    <xf numFmtId="0" fontId="4" fillId="3" borderId="1" xfId="0" applyFont="1" applyFill="1" applyBorder="1" applyAlignment="1" applyProtection="1">
      <alignment horizontal="center" vertical="top"/>
    </xf>
    <xf numFmtId="0" fontId="5" fillId="3" borderId="68" xfId="0" quotePrefix="1" applyFont="1" applyFill="1" applyBorder="1" applyAlignment="1" applyProtection="1">
      <alignment horizontal="left" vertical="top" wrapText="1"/>
    </xf>
    <xf numFmtId="0" fontId="5" fillId="3" borderId="68" xfId="0" applyFont="1" applyFill="1" applyBorder="1" applyAlignment="1" applyProtection="1">
      <alignment horizontal="left" vertical="top" wrapText="1"/>
    </xf>
    <xf numFmtId="0" fontId="5" fillId="3" borderId="69" xfId="0" applyFont="1" applyFill="1" applyBorder="1" applyAlignment="1" applyProtection="1">
      <alignment horizontal="left" vertical="top" wrapText="1"/>
    </xf>
    <xf numFmtId="0" fontId="5" fillId="3" borderId="68" xfId="0" quotePrefix="1" applyFont="1" applyFill="1" applyBorder="1" applyAlignment="1" applyProtection="1">
      <alignment vertical="top" wrapText="1"/>
    </xf>
    <xf numFmtId="0" fontId="5" fillId="3" borderId="68" xfId="0" applyFont="1" applyFill="1" applyBorder="1" applyAlignment="1" applyProtection="1">
      <alignment vertical="top" wrapText="1"/>
    </xf>
    <xf numFmtId="0" fontId="5" fillId="3" borderId="69" xfId="0" applyFont="1" applyFill="1" applyBorder="1" applyAlignment="1" applyProtection="1">
      <alignment vertical="top" wrapText="1"/>
    </xf>
    <xf numFmtId="0" fontId="5" fillId="12" borderId="75" xfId="0" applyFont="1" applyFill="1" applyBorder="1" applyAlignment="1" applyProtection="1">
      <alignment horizontal="left" vertical="top" wrapText="1"/>
      <protection locked="0"/>
    </xf>
    <xf numFmtId="0" fontId="5" fillId="12" borderId="76" xfId="0" applyFont="1" applyFill="1" applyBorder="1" applyAlignment="1" applyProtection="1">
      <alignment horizontal="left" vertical="top" wrapText="1"/>
      <protection locked="0"/>
    </xf>
    <xf numFmtId="0" fontId="5" fillId="12" borderId="77" xfId="0" applyFont="1" applyFill="1" applyBorder="1" applyAlignment="1" applyProtection="1">
      <alignment horizontal="left" vertical="top" wrapText="1"/>
      <protection locked="0"/>
    </xf>
    <xf numFmtId="0" fontId="2" fillId="3" borderId="9" xfId="0" applyFont="1" applyFill="1" applyBorder="1" applyAlignment="1" applyProtection="1">
      <alignment horizontal="center" vertical="top" wrapText="1"/>
    </xf>
    <xf numFmtId="0" fontId="2" fillId="3" borderId="2" xfId="0" applyFont="1" applyFill="1" applyBorder="1" applyAlignment="1" applyProtection="1">
      <alignment horizontal="left" vertical="top" wrapText="1"/>
    </xf>
    <xf numFmtId="0" fontId="2" fillId="3" borderId="8" xfId="0" applyFont="1" applyFill="1" applyBorder="1" applyAlignment="1" applyProtection="1">
      <alignment horizontal="left" vertical="top" wrapText="1"/>
    </xf>
    <xf numFmtId="0" fontId="2" fillId="3" borderId="0" xfId="0" applyFont="1" applyFill="1" applyAlignment="1" applyProtection="1">
      <alignment horizontal="center" vertical="top"/>
    </xf>
    <xf numFmtId="0" fontId="2" fillId="12" borderId="2" xfId="0" applyFont="1" applyFill="1" applyBorder="1" applyAlignment="1" applyProtection="1">
      <alignment horizontal="center" vertical="top"/>
      <protection locked="0"/>
    </xf>
    <xf numFmtId="0" fontId="2" fillId="12" borderId="8" xfId="0" applyFont="1" applyFill="1" applyBorder="1" applyAlignment="1" applyProtection="1">
      <alignment horizontal="center" vertical="top"/>
      <protection locked="0"/>
    </xf>
    <xf numFmtId="0" fontId="5" fillId="12" borderId="74" xfId="0" applyFont="1" applyFill="1" applyBorder="1" applyAlignment="1" applyProtection="1">
      <alignment horizontal="left" vertical="top" wrapText="1"/>
      <protection locked="0"/>
    </xf>
    <xf numFmtId="0" fontId="5" fillId="12" borderId="1" xfId="0" applyFont="1" applyFill="1" applyBorder="1" applyAlignment="1" applyProtection="1">
      <alignment horizontal="left" vertical="top" wrapText="1"/>
      <protection locked="0"/>
    </xf>
    <xf numFmtId="0" fontId="5" fillId="12" borderId="58" xfId="0" applyFont="1" applyFill="1" applyBorder="1" applyAlignment="1" applyProtection="1">
      <alignment horizontal="left" vertical="top" wrapText="1"/>
      <protection locked="0"/>
    </xf>
    <xf numFmtId="0" fontId="2" fillId="12" borderId="72" xfId="0" applyFont="1" applyFill="1" applyBorder="1" applyAlignment="1" applyProtection="1">
      <alignment horizontal="left" vertical="top"/>
      <protection locked="0"/>
    </xf>
    <xf numFmtId="0" fontId="2" fillId="12" borderId="67" xfId="0" applyFont="1" applyFill="1" applyBorder="1" applyAlignment="1" applyProtection="1">
      <alignment horizontal="left" vertical="top"/>
      <protection locked="0"/>
    </xf>
    <xf numFmtId="0" fontId="2" fillId="12" borderId="73" xfId="0" applyFont="1" applyFill="1" applyBorder="1" applyAlignment="1" applyProtection="1">
      <alignment horizontal="left" vertical="top"/>
      <protection locked="0"/>
    </xf>
    <xf numFmtId="0" fontId="5" fillId="3" borderId="65" xfId="0" quotePrefix="1" applyFont="1" applyFill="1" applyBorder="1" applyAlignment="1" applyProtection="1">
      <alignment vertical="top" wrapText="1"/>
    </xf>
    <xf numFmtId="0" fontId="5" fillId="3" borderId="65" xfId="0" applyFont="1" applyFill="1" applyBorder="1" applyAlignment="1" applyProtection="1">
      <alignment vertical="top" wrapText="1"/>
    </xf>
    <xf numFmtId="0" fontId="5" fillId="3" borderId="66" xfId="0" applyFont="1" applyFill="1" applyBorder="1" applyAlignment="1" applyProtection="1">
      <alignment vertical="top" wrapText="1"/>
    </xf>
    <xf numFmtId="0" fontId="5" fillId="0" borderId="65" xfId="0" applyFont="1" applyBorder="1" applyAlignment="1" applyProtection="1">
      <alignment horizontal="left" vertical="top"/>
    </xf>
    <xf numFmtId="0" fontId="5" fillId="0" borderId="66" xfId="0" applyFont="1" applyBorder="1" applyAlignment="1" applyProtection="1">
      <alignment horizontal="left" vertical="top"/>
    </xf>
    <xf numFmtId="0" fontId="2" fillId="3" borderId="9" xfId="0" applyFont="1" applyFill="1" applyBorder="1" applyAlignment="1" applyProtection="1">
      <alignment horizontal="center" vertical="top"/>
    </xf>
    <xf numFmtId="0" fontId="4" fillId="0" borderId="6" xfId="0" applyFont="1" applyBorder="1" applyAlignment="1" applyProtection="1">
      <alignment horizontal="center" vertical="top" wrapText="1"/>
    </xf>
    <xf numFmtId="0" fontId="4" fillId="0" borderId="12" xfId="0" applyFont="1" applyBorder="1" applyAlignment="1" applyProtection="1">
      <alignment horizontal="center" vertical="top" wrapText="1"/>
    </xf>
    <xf numFmtId="0" fontId="4" fillId="0" borderId="11" xfId="0" applyFont="1" applyBorder="1" applyAlignment="1" applyProtection="1">
      <alignment horizontal="center" vertical="top" wrapText="1"/>
    </xf>
    <xf numFmtId="0" fontId="4" fillId="0" borderId="4" xfId="0" applyFont="1" applyBorder="1" applyAlignment="1" applyProtection="1">
      <alignment horizontal="center" vertical="top" wrapText="1"/>
    </xf>
    <xf numFmtId="0" fontId="4" fillId="0" borderId="0" xfId="0" applyFont="1" applyAlignment="1" applyProtection="1">
      <alignment horizontal="center" vertical="top" wrapText="1"/>
    </xf>
    <xf numFmtId="0" fontId="4" fillId="0" borderId="50" xfId="0" applyFont="1" applyBorder="1" applyAlignment="1" applyProtection="1">
      <alignment horizontal="center" vertical="top" wrapText="1"/>
    </xf>
    <xf numFmtId="0" fontId="4" fillId="0" borderId="5" xfId="0" applyFont="1" applyBorder="1" applyAlignment="1" applyProtection="1">
      <alignment horizontal="center" vertical="top" wrapText="1"/>
    </xf>
    <xf numFmtId="0" fontId="4" fillId="0" borderId="14" xfId="0" applyFont="1" applyBorder="1" applyAlignment="1" applyProtection="1">
      <alignment horizontal="center" vertical="top" wrapText="1"/>
    </xf>
    <xf numFmtId="0" fontId="4" fillId="0" borderId="13" xfId="0" applyFont="1" applyBorder="1" applyAlignment="1" applyProtection="1">
      <alignment horizontal="center" vertical="top" wrapText="1"/>
    </xf>
    <xf numFmtId="0" fontId="2" fillId="3" borderId="0" xfId="0" applyFont="1" applyFill="1" applyBorder="1" applyAlignment="1" applyProtection="1">
      <alignment horizontal="center" vertical="top"/>
    </xf>
    <xf numFmtId="0" fontId="31" fillId="4" borderId="14" xfId="0" applyFont="1" applyFill="1" applyBorder="1" applyAlignment="1" applyProtection="1">
      <alignment horizontal="left" vertical="top"/>
    </xf>
    <xf numFmtId="0" fontId="5" fillId="3" borderId="68" xfId="0" applyFont="1" applyFill="1" applyBorder="1" applyAlignment="1" applyProtection="1">
      <alignment horizontal="center" vertical="top"/>
    </xf>
    <xf numFmtId="0" fontId="5" fillId="3" borderId="69" xfId="0" applyFont="1" applyFill="1" applyBorder="1" applyAlignment="1" applyProtection="1">
      <alignment horizontal="center" vertical="top"/>
    </xf>
    <xf numFmtId="0" fontId="5" fillId="3" borderId="60" xfId="0" applyFont="1" applyFill="1" applyBorder="1" applyAlignment="1" applyProtection="1">
      <alignment horizontal="center" vertical="top"/>
    </xf>
    <xf numFmtId="0" fontId="5" fillId="3" borderId="61" xfId="0" applyFont="1" applyFill="1" applyBorder="1" applyAlignment="1" applyProtection="1">
      <alignment horizontal="center" vertical="top"/>
    </xf>
    <xf numFmtId="0" fontId="5" fillId="3" borderId="62" xfId="0" applyFont="1" applyFill="1" applyBorder="1" applyAlignment="1" applyProtection="1">
      <alignment horizontal="center" vertical="top"/>
    </xf>
    <xf numFmtId="0" fontId="24" fillId="3" borderId="2" xfId="0" applyFont="1" applyFill="1" applyBorder="1" applyAlignment="1" applyProtection="1">
      <alignment horizontal="left" vertical="top"/>
    </xf>
    <xf numFmtId="0" fontId="24" fillId="3" borderId="9" xfId="0" applyFont="1" applyFill="1" applyBorder="1" applyAlignment="1" applyProtection="1">
      <alignment horizontal="left" vertical="top"/>
    </xf>
    <xf numFmtId="0" fontId="24" fillId="3" borderId="8" xfId="0" applyFont="1" applyFill="1" applyBorder="1" applyAlignment="1" applyProtection="1">
      <alignment horizontal="left" vertical="top"/>
    </xf>
    <xf numFmtId="0" fontId="20" fillId="3" borderId="17" xfId="2" quotePrefix="1" applyFont="1" applyFill="1" applyBorder="1" applyAlignment="1" applyProtection="1">
      <alignment horizontal="left" vertical="top"/>
    </xf>
    <xf numFmtId="0" fontId="20" fillId="3" borderId="0" xfId="2" quotePrefix="1" applyFont="1" applyFill="1" applyBorder="1" applyAlignment="1" applyProtection="1">
      <alignment horizontal="left" vertical="top"/>
    </xf>
    <xf numFmtId="0" fontId="20" fillId="3" borderId="18" xfId="2" quotePrefix="1" applyFont="1" applyFill="1" applyBorder="1" applyAlignment="1" applyProtection="1">
      <alignment horizontal="left" vertical="top"/>
    </xf>
    <xf numFmtId="0" fontId="5" fillId="3" borderId="5" xfId="0" applyFont="1" applyFill="1" applyBorder="1" applyAlignment="1" applyProtection="1">
      <alignment horizontal="left" vertical="top"/>
    </xf>
    <xf numFmtId="0" fontId="5" fillId="3" borderId="14" xfId="0" applyFont="1" applyFill="1" applyBorder="1" applyAlignment="1" applyProtection="1">
      <alignment horizontal="left" vertical="top"/>
    </xf>
    <xf numFmtId="0" fontId="5" fillId="3" borderId="9" xfId="0" quotePrefix="1" applyFont="1" applyFill="1" applyBorder="1" applyAlignment="1" applyProtection="1">
      <alignment horizontal="left" vertical="top"/>
    </xf>
    <xf numFmtId="0" fontId="5" fillId="3" borderId="0" xfId="0" quotePrefix="1" applyFont="1" applyFill="1" applyAlignment="1" applyProtection="1">
      <alignment horizontal="left" vertical="top"/>
    </xf>
    <xf numFmtId="0" fontId="5" fillId="3" borderId="0" xfId="0" applyFont="1" applyFill="1" applyAlignment="1" applyProtection="1">
      <alignment horizontal="left" vertical="top"/>
    </xf>
    <xf numFmtId="0" fontId="5" fillId="2" borderId="55" xfId="0" applyFont="1" applyFill="1" applyBorder="1" applyAlignment="1" applyProtection="1">
      <alignment horizontal="left" vertical="top" wrapText="1"/>
      <protection locked="0"/>
    </xf>
    <xf numFmtId="0" fontId="5" fillId="2" borderId="55" xfId="0" applyFont="1" applyFill="1" applyBorder="1" applyAlignment="1" applyProtection="1">
      <alignment horizontal="center" vertical="top" wrapText="1"/>
      <protection locked="0"/>
    </xf>
    <xf numFmtId="0" fontId="20" fillId="3" borderId="21" xfId="2" quotePrefix="1" applyFont="1" applyFill="1" applyBorder="1" applyAlignment="1" applyProtection="1">
      <alignment horizontal="left" vertical="top"/>
    </xf>
    <xf numFmtId="0" fontId="20" fillId="3" borderId="46" xfId="2" quotePrefix="1" applyFont="1" applyFill="1" applyBorder="1" applyAlignment="1" applyProtection="1">
      <alignment horizontal="left" vertical="top"/>
    </xf>
    <xf numFmtId="0" fontId="20" fillId="3" borderId="22" xfId="2" quotePrefix="1" applyFont="1" applyFill="1" applyBorder="1" applyAlignment="1" applyProtection="1">
      <alignment horizontal="left" vertical="top"/>
    </xf>
    <xf numFmtId="0" fontId="24" fillId="3" borderId="12" xfId="0" applyFont="1" applyFill="1" applyBorder="1" applyAlignment="1" applyProtection="1">
      <alignment horizontal="left" vertical="top"/>
    </xf>
    <xf numFmtId="0" fontId="24" fillId="3" borderId="11" xfId="0" applyFont="1" applyFill="1" applyBorder="1" applyAlignment="1" applyProtection="1">
      <alignment horizontal="left" vertical="top"/>
    </xf>
    <xf numFmtId="0" fontId="22" fillId="4" borderId="2" xfId="0" applyFont="1" applyFill="1" applyBorder="1" applyAlignment="1" applyProtection="1">
      <alignment horizontal="center" vertical="top"/>
    </xf>
    <xf numFmtId="0" fontId="22" fillId="4" borderId="9" xfId="0" applyFont="1" applyFill="1" applyBorder="1" applyAlignment="1" applyProtection="1">
      <alignment horizontal="center" vertical="top"/>
    </xf>
    <xf numFmtId="0" fontId="22" fillId="4" borderId="8" xfId="0" applyFont="1" applyFill="1" applyBorder="1" applyAlignment="1" applyProtection="1">
      <alignment horizontal="center" vertical="top"/>
    </xf>
    <xf numFmtId="0" fontId="13" fillId="0" borderId="2" xfId="0" applyFont="1" applyBorder="1" applyAlignment="1" applyProtection="1">
      <alignment horizontal="left" vertical="top"/>
    </xf>
    <xf numFmtId="0" fontId="13" fillId="0" borderId="9" xfId="0" applyFont="1" applyBorder="1" applyAlignment="1" applyProtection="1">
      <alignment horizontal="left" vertical="top"/>
    </xf>
    <xf numFmtId="0" fontId="13" fillId="0" borderId="8" xfId="0" applyFont="1" applyBorder="1" applyAlignment="1" applyProtection="1">
      <alignment horizontal="left" vertical="top"/>
    </xf>
    <xf numFmtId="0" fontId="22" fillId="4" borderId="6" xfId="0" applyFont="1" applyFill="1" applyBorder="1" applyAlignment="1" applyProtection="1">
      <alignment horizontal="left" vertical="top" wrapText="1"/>
    </xf>
    <xf numFmtId="0" fontId="22" fillId="4" borderId="12" xfId="0" applyFont="1" applyFill="1" applyBorder="1" applyAlignment="1" applyProtection="1">
      <alignment horizontal="left" vertical="top" wrapText="1"/>
    </xf>
    <xf numFmtId="0" fontId="22" fillId="4" borderId="11" xfId="0" applyFont="1" applyFill="1" applyBorder="1" applyAlignment="1" applyProtection="1">
      <alignment horizontal="left" vertical="top" wrapText="1"/>
    </xf>
    <xf numFmtId="0" fontId="22" fillId="4" borderId="6" xfId="0" applyFont="1" applyFill="1" applyBorder="1" applyAlignment="1" applyProtection="1">
      <alignment horizontal="center" vertical="top"/>
    </xf>
    <xf numFmtId="0" fontId="22" fillId="4" borderId="12" xfId="0" applyFont="1" applyFill="1" applyBorder="1" applyAlignment="1" applyProtection="1">
      <alignment horizontal="center" vertical="top"/>
    </xf>
    <xf numFmtId="0" fontId="22" fillId="4" borderId="11" xfId="0" applyFont="1" applyFill="1" applyBorder="1" applyAlignment="1" applyProtection="1">
      <alignment horizontal="center" vertical="top"/>
    </xf>
    <xf numFmtId="0" fontId="24" fillId="3" borderId="0" xfId="0" applyFont="1" applyFill="1" applyAlignment="1" applyProtection="1">
      <alignment horizontal="left" vertical="center"/>
    </xf>
    <xf numFmtId="0" fontId="24" fillId="0" borderId="0" xfId="0" applyFont="1" applyAlignment="1" applyProtection="1">
      <alignment horizontal="left" vertical="center" wrapText="1"/>
    </xf>
    <xf numFmtId="0" fontId="5" fillId="3" borderId="13" xfId="0" applyFont="1" applyFill="1" applyBorder="1" applyAlignment="1" applyProtection="1">
      <alignment horizontal="left" vertical="top"/>
    </xf>
    <xf numFmtId="0" fontId="5" fillId="2" borderId="2" xfId="0" applyFont="1" applyFill="1" applyBorder="1" applyAlignment="1" applyProtection="1">
      <alignment vertical="top" wrapText="1"/>
      <protection locked="0"/>
    </xf>
    <xf numFmtId="0" fontId="5" fillId="2" borderId="9" xfId="0" applyFont="1" applyFill="1" applyBorder="1" applyAlignment="1" applyProtection="1">
      <alignment vertical="top" wrapText="1"/>
      <protection locked="0"/>
    </xf>
    <xf numFmtId="0" fontId="5" fillId="2" borderId="8" xfId="0" applyFont="1" applyFill="1" applyBorder="1" applyAlignment="1" applyProtection="1">
      <alignment vertical="top" wrapText="1"/>
      <protection locked="0"/>
    </xf>
    <xf numFmtId="0" fontId="4" fillId="3" borderId="6" xfId="0" applyFont="1" applyFill="1" applyBorder="1" applyAlignment="1" applyProtection="1">
      <alignment horizontal="center" vertical="top"/>
    </xf>
    <xf numFmtId="0" fontId="4" fillId="3" borderId="12" xfId="0" applyFont="1" applyFill="1" applyBorder="1" applyAlignment="1" applyProtection="1">
      <alignment horizontal="center" vertical="top"/>
    </xf>
    <xf numFmtId="0" fontId="4" fillId="3" borderId="11" xfId="0" applyFont="1" applyFill="1" applyBorder="1" applyAlignment="1" applyProtection="1">
      <alignment horizontal="center" vertical="top"/>
    </xf>
    <xf numFmtId="0" fontId="4" fillId="3" borderId="5" xfId="0" applyFont="1" applyFill="1" applyBorder="1" applyAlignment="1" applyProtection="1">
      <alignment horizontal="center" vertical="top"/>
    </xf>
    <xf numFmtId="0" fontId="4" fillId="3" borderId="14" xfId="0" applyFont="1" applyFill="1" applyBorder="1" applyAlignment="1" applyProtection="1">
      <alignment horizontal="center" vertical="top"/>
    </xf>
    <xf numFmtId="0" fontId="4" fillId="3" borderId="13" xfId="0" applyFont="1" applyFill="1" applyBorder="1" applyAlignment="1" applyProtection="1">
      <alignment horizontal="center" vertical="top"/>
    </xf>
    <xf numFmtId="0" fontId="5" fillId="2" borderId="55" xfId="0" applyFont="1" applyFill="1" applyBorder="1" applyAlignment="1" applyProtection="1">
      <alignment vertical="top" wrapText="1"/>
      <protection locked="0"/>
    </xf>
    <xf numFmtId="0" fontId="4" fillId="3" borderId="1" xfId="0" applyFont="1" applyFill="1" applyBorder="1" applyAlignment="1" applyProtection="1">
      <alignment horizontal="center" vertical="top" wrapText="1"/>
    </xf>
    <xf numFmtId="0" fontId="4" fillId="3" borderId="0" xfId="0" applyFont="1" applyFill="1" applyAlignment="1" applyProtection="1">
      <alignment horizontal="center" vertical="top"/>
    </xf>
    <xf numFmtId="0" fontId="4" fillId="3" borderId="50" xfId="0" applyFont="1" applyFill="1" applyBorder="1" applyAlignment="1" applyProtection="1">
      <alignment horizontal="center" vertical="top"/>
    </xf>
    <xf numFmtId="0" fontId="2" fillId="3" borderId="58" xfId="0" applyFont="1" applyFill="1" applyBorder="1" applyAlignment="1" applyProtection="1">
      <alignment horizontal="center" vertical="top" wrapText="1"/>
    </xf>
    <xf numFmtId="0" fontId="5" fillId="3" borderId="60" xfId="0" applyFont="1" applyFill="1" applyBorder="1" applyAlignment="1" applyProtection="1">
      <alignment horizontal="left" vertical="top" wrapText="1"/>
    </xf>
    <xf numFmtId="0" fontId="5" fillId="3" borderId="55" xfId="0" applyFont="1" applyFill="1" applyBorder="1" applyAlignment="1" applyProtection="1">
      <alignment horizontal="left" vertical="top"/>
    </xf>
    <xf numFmtId="0" fontId="5" fillId="3" borderId="57" xfId="0" applyFont="1" applyFill="1" applyBorder="1" applyAlignment="1" applyProtection="1">
      <alignment horizontal="left" vertical="top"/>
    </xf>
    <xf numFmtId="0" fontId="5" fillId="3" borderId="82" xfId="0" applyFont="1" applyFill="1" applyBorder="1" applyAlignment="1" applyProtection="1">
      <alignment horizontal="left" vertical="top"/>
    </xf>
    <xf numFmtId="0" fontId="2" fillId="2" borderId="80" xfId="0" applyFont="1" applyFill="1" applyBorder="1" applyAlignment="1" applyProtection="1">
      <alignment horizontal="center" vertical="top"/>
      <protection locked="0"/>
    </xf>
    <xf numFmtId="0" fontId="5" fillId="3" borderId="60" xfId="0" applyFont="1" applyFill="1" applyBorder="1" applyAlignment="1" applyProtection="1">
      <alignment horizontal="left" vertical="top"/>
    </xf>
    <xf numFmtId="0" fontId="5" fillId="2" borderId="6" xfId="0" applyFont="1" applyFill="1" applyBorder="1" applyAlignment="1" applyProtection="1">
      <alignment vertical="top" wrapText="1"/>
      <protection locked="0"/>
    </xf>
    <xf numFmtId="0" fontId="5" fillId="2" borderId="12" xfId="0" applyFont="1" applyFill="1" applyBorder="1" applyAlignment="1" applyProtection="1">
      <alignment vertical="top" wrapText="1"/>
      <protection locked="0"/>
    </xf>
    <xf numFmtId="0" fontId="5" fillId="2" borderId="11"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5" fillId="2" borderId="13" xfId="0" applyFont="1" applyFill="1" applyBorder="1" applyAlignment="1" applyProtection="1">
      <alignment vertical="top" wrapText="1"/>
      <protection locked="0"/>
    </xf>
    <xf numFmtId="0" fontId="24" fillId="3" borderId="5" xfId="0" applyFont="1" applyFill="1" applyBorder="1" applyAlignment="1" applyProtection="1">
      <alignment horizontal="left" vertical="top" wrapText="1"/>
    </xf>
    <xf numFmtId="0" fontId="24" fillId="3" borderId="14" xfId="0" applyFont="1" applyFill="1" applyBorder="1" applyAlignment="1" applyProtection="1">
      <alignment horizontal="left" vertical="top" wrapText="1"/>
    </xf>
    <xf numFmtId="0" fontId="24" fillId="3" borderId="13" xfId="0" applyFont="1" applyFill="1" applyBorder="1" applyAlignment="1" applyProtection="1">
      <alignment horizontal="left" vertical="top" wrapText="1"/>
    </xf>
    <xf numFmtId="0" fontId="2" fillId="3" borderId="68" xfId="0" applyFont="1" applyFill="1" applyBorder="1" applyAlignment="1" applyProtection="1">
      <alignment horizontal="center" vertical="top"/>
    </xf>
    <xf numFmtId="0" fontId="2" fillId="3" borderId="69" xfId="0" applyFont="1" applyFill="1" applyBorder="1" applyAlignment="1" applyProtection="1">
      <alignment horizontal="center" vertical="top"/>
    </xf>
    <xf numFmtId="0" fontId="2" fillId="3" borderId="61" xfId="0" applyFont="1" applyFill="1" applyBorder="1" applyAlignment="1" applyProtection="1">
      <alignment horizontal="center" vertical="top"/>
    </xf>
    <xf numFmtId="0" fontId="2" fillId="3" borderId="62" xfId="0" applyFont="1" applyFill="1" applyBorder="1" applyAlignment="1" applyProtection="1">
      <alignment horizontal="center" vertical="top"/>
    </xf>
    <xf numFmtId="0" fontId="22" fillId="4" borderId="5" xfId="0" applyFont="1" applyFill="1" applyBorder="1" applyAlignment="1" applyProtection="1">
      <alignment horizontal="left" vertical="top"/>
    </xf>
    <xf numFmtId="0" fontId="22" fillId="4" borderId="14" xfId="0" applyFont="1" applyFill="1" applyBorder="1" applyAlignment="1" applyProtection="1">
      <alignment horizontal="left" vertical="top"/>
    </xf>
    <xf numFmtId="0" fontId="22" fillId="4" borderId="13" xfId="0" applyFont="1" applyFill="1" applyBorder="1" applyAlignment="1" applyProtection="1">
      <alignment horizontal="left" vertical="top"/>
    </xf>
    <xf numFmtId="0" fontId="5" fillId="2" borderId="4"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50" xfId="0" applyFont="1" applyFill="1" applyBorder="1" applyAlignment="1" applyProtection="1">
      <alignment horizontal="left" vertical="top" wrapText="1"/>
      <protection locked="0"/>
    </xf>
    <xf numFmtId="0" fontId="49" fillId="0" borderId="0" xfId="0" applyFont="1" applyAlignment="1" applyProtection="1">
      <alignment horizontal="center" wrapText="1"/>
    </xf>
    <xf numFmtId="0" fontId="39" fillId="0" borderId="0" xfId="0" applyFont="1" applyAlignment="1" applyProtection="1">
      <alignment horizontal="center" wrapText="1"/>
    </xf>
    <xf numFmtId="0" fontId="22" fillId="14" borderId="2" xfId="0" applyFont="1" applyFill="1" applyBorder="1" applyAlignment="1" applyProtection="1">
      <alignment horizontal="center" vertical="top"/>
    </xf>
    <xf numFmtId="0" fontId="22" fillId="14" borderId="9" xfId="0" applyFont="1" applyFill="1" applyBorder="1" applyAlignment="1" applyProtection="1">
      <alignment horizontal="center" vertical="top"/>
    </xf>
    <xf numFmtId="0" fontId="22" fillId="14" borderId="8" xfId="0" applyFont="1" applyFill="1" applyBorder="1" applyAlignment="1" applyProtection="1">
      <alignment horizontal="center" vertical="top"/>
    </xf>
    <xf numFmtId="0" fontId="22" fillId="4" borderId="5" xfId="0" applyFont="1" applyFill="1" applyBorder="1" applyAlignment="1" applyProtection="1">
      <alignment horizontal="left" vertical="top" wrapText="1"/>
    </xf>
    <xf numFmtId="0" fontId="22" fillId="4" borderId="14" xfId="0" applyFont="1" applyFill="1" applyBorder="1" applyAlignment="1" applyProtection="1">
      <alignment horizontal="left" vertical="top" wrapText="1"/>
    </xf>
    <xf numFmtId="0" fontId="22" fillId="4" borderId="13" xfId="0" applyFont="1" applyFill="1" applyBorder="1" applyAlignment="1" applyProtection="1">
      <alignment horizontal="left" vertical="top" wrapText="1"/>
    </xf>
    <xf numFmtId="0" fontId="22" fillId="4" borderId="3" xfId="0" applyFont="1" applyFill="1" applyBorder="1" applyAlignment="1" applyProtection="1">
      <alignment horizontal="center" vertical="top" wrapText="1"/>
    </xf>
    <xf numFmtId="0" fontId="22" fillId="4" borderId="7" xfId="0" applyFont="1" applyFill="1" applyBorder="1" applyAlignment="1" applyProtection="1">
      <alignment horizontal="center" vertical="top" wrapText="1"/>
    </xf>
    <xf numFmtId="0" fontId="2" fillId="3" borderId="4" xfId="0" applyFont="1" applyFill="1" applyBorder="1" applyAlignment="1" applyProtection="1">
      <alignment horizontal="center" vertical="top" wrapText="1"/>
    </xf>
    <xf numFmtId="0" fontId="2" fillId="3" borderId="50" xfId="0" applyFont="1" applyFill="1" applyBorder="1" applyAlignment="1" applyProtection="1">
      <alignment horizontal="center" vertical="top" wrapText="1"/>
    </xf>
    <xf numFmtId="0" fontId="2" fillId="3" borderId="14" xfId="0" applyFont="1" applyFill="1" applyBorder="1" applyAlignment="1" applyProtection="1">
      <alignment horizontal="left" vertical="top" wrapText="1"/>
    </xf>
    <xf numFmtId="0" fontId="2" fillId="3" borderId="0" xfId="0" applyFont="1" applyFill="1" applyAlignment="1" applyProtection="1">
      <alignment horizontal="left" vertical="top" wrapText="1"/>
    </xf>
    <xf numFmtId="0" fontId="5" fillId="3" borderId="72" xfId="0" applyFont="1" applyFill="1" applyBorder="1" applyAlignment="1" applyProtection="1">
      <alignment horizontal="left" vertical="top"/>
    </xf>
    <xf numFmtId="0" fontId="5" fillId="3" borderId="67" xfId="0" applyFont="1" applyFill="1" applyBorder="1" applyAlignment="1" applyProtection="1">
      <alignment horizontal="left" vertical="top"/>
    </xf>
    <xf numFmtId="0" fontId="5" fillId="3" borderId="73" xfId="0" applyFont="1" applyFill="1" applyBorder="1" applyAlignment="1" applyProtection="1">
      <alignment horizontal="left" vertical="top"/>
    </xf>
    <xf numFmtId="0" fontId="4" fillId="3" borderId="6" xfId="0" applyFont="1" applyFill="1" applyBorder="1" applyAlignment="1" applyProtection="1">
      <alignment horizontal="center" vertical="top" wrapText="1"/>
    </xf>
    <xf numFmtId="0" fontId="4" fillId="3" borderId="12"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4" fillId="3" borderId="4" xfId="0" applyFont="1" applyFill="1" applyBorder="1" applyAlignment="1" applyProtection="1">
      <alignment horizontal="center" vertical="top" wrapText="1"/>
    </xf>
    <xf numFmtId="0" fontId="4" fillId="3" borderId="0" xfId="0" applyFont="1" applyFill="1" applyAlignment="1" applyProtection="1">
      <alignment horizontal="center" vertical="top" wrapText="1"/>
    </xf>
    <xf numFmtId="0" fontId="4" fillId="3" borderId="50" xfId="0" applyFont="1" applyFill="1" applyBorder="1" applyAlignment="1" applyProtection="1">
      <alignment horizontal="center" vertical="top" wrapText="1"/>
    </xf>
    <xf numFmtId="0" fontId="4" fillId="3" borderId="5" xfId="0"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3" borderId="13" xfId="0" applyFont="1" applyFill="1" applyBorder="1" applyAlignment="1" applyProtection="1">
      <alignment horizontal="center" vertical="top" wrapText="1"/>
    </xf>
    <xf numFmtId="0" fontId="24" fillId="3" borderId="4" xfId="0" applyFont="1" applyFill="1" applyBorder="1" applyAlignment="1" applyProtection="1">
      <alignment horizontal="left" vertical="top" wrapText="1"/>
    </xf>
    <xf numFmtId="0" fontId="24" fillId="3" borderId="50" xfId="0" applyFont="1" applyFill="1" applyBorder="1" applyAlignment="1" applyProtection="1">
      <alignment horizontal="left" vertical="top" wrapText="1"/>
    </xf>
    <xf numFmtId="0" fontId="5" fillId="3" borderId="70" xfId="0" applyFont="1" applyFill="1" applyBorder="1" applyAlignment="1" applyProtection="1">
      <alignment horizontal="left" vertical="top" wrapText="1"/>
    </xf>
    <xf numFmtId="0" fontId="5" fillId="3" borderId="55" xfId="0" quotePrefix="1" applyFont="1" applyFill="1" applyBorder="1" applyAlignment="1" applyProtection="1">
      <alignment horizontal="left" vertical="top" wrapText="1"/>
    </xf>
    <xf numFmtId="0" fontId="24" fillId="3" borderId="79" xfId="0" applyFont="1" applyFill="1" applyBorder="1" applyAlignment="1" applyProtection="1">
      <alignment horizontal="left" vertical="top" wrapText="1"/>
    </xf>
    <xf numFmtId="0" fontId="24" fillId="3" borderId="61" xfId="0" applyFont="1" applyFill="1" applyBorder="1" applyAlignment="1" applyProtection="1">
      <alignment horizontal="left" vertical="top" wrapText="1"/>
    </xf>
    <xf numFmtId="0" fontId="24" fillId="3" borderId="62"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2" fillId="12" borderId="9" xfId="0" applyFont="1" applyFill="1" applyBorder="1" applyAlignment="1" applyProtection="1">
      <alignment horizontal="center" vertical="top"/>
      <protection locked="0"/>
    </xf>
    <xf numFmtId="0" fontId="24" fillId="3" borderId="5" xfId="0" applyFont="1" applyFill="1" applyBorder="1" applyAlignment="1" applyProtection="1">
      <alignment horizontal="left" vertical="top"/>
    </xf>
    <xf numFmtId="0" fontId="24" fillId="3" borderId="14" xfId="0" applyFont="1" applyFill="1" applyBorder="1" applyAlignment="1" applyProtection="1">
      <alignment horizontal="left" vertical="top"/>
    </xf>
    <xf numFmtId="0" fontId="24" fillId="3" borderId="13" xfId="0" applyFont="1" applyFill="1" applyBorder="1" applyAlignment="1" applyProtection="1">
      <alignment horizontal="left" vertical="top"/>
    </xf>
    <xf numFmtId="0" fontId="5" fillId="3" borderId="57" xfId="0" quotePrefix="1" applyFont="1" applyFill="1" applyBorder="1" applyAlignment="1" applyProtection="1">
      <alignment horizontal="left" vertical="top" wrapText="1"/>
    </xf>
    <xf numFmtId="0" fontId="5" fillId="3" borderId="82" xfId="0" quotePrefix="1" applyFont="1" applyFill="1" applyBorder="1" applyAlignment="1" applyProtection="1">
      <alignment horizontal="left" vertical="top" wrapText="1"/>
    </xf>
    <xf numFmtId="0" fontId="13" fillId="0" borderId="9" xfId="0" applyFont="1" applyBorder="1" applyAlignment="1" applyProtection="1">
      <alignment horizontal="left" vertical="top" wrapText="1"/>
    </xf>
    <xf numFmtId="0" fontId="5" fillId="3" borderId="7" xfId="0" applyFont="1" applyFill="1" applyBorder="1" applyAlignment="1" applyProtection="1">
      <alignment horizontal="left" vertical="top" wrapText="1"/>
    </xf>
    <xf numFmtId="0" fontId="5" fillId="2" borderId="58" xfId="0" applyFont="1" applyFill="1" applyBorder="1" applyAlignment="1" applyProtection="1">
      <alignment horizontal="left" vertical="top" wrapText="1"/>
      <protection locked="0"/>
    </xf>
    <xf numFmtId="0" fontId="4" fillId="3" borderId="8" xfId="0" applyFont="1" applyFill="1" applyBorder="1" applyAlignment="1" applyProtection="1">
      <alignment horizontal="center" vertical="top"/>
    </xf>
    <xf numFmtId="0" fontId="24" fillId="3" borderId="9" xfId="0" quotePrefix="1" applyFont="1" applyFill="1" applyBorder="1" applyAlignment="1" applyProtection="1">
      <alignment horizontal="left" vertical="top" wrapText="1"/>
    </xf>
    <xf numFmtId="0" fontId="24" fillId="3" borderId="55" xfId="0" quotePrefix="1" applyFont="1" applyFill="1" applyBorder="1" applyAlignment="1" applyProtection="1">
      <alignment horizontal="left" vertical="top" wrapText="1"/>
    </xf>
    <xf numFmtId="0" fontId="24" fillId="3" borderId="12" xfId="0" quotePrefix="1" applyFont="1" applyFill="1" applyBorder="1" applyAlignment="1" applyProtection="1">
      <alignment horizontal="left" vertical="top" wrapText="1"/>
    </xf>
    <xf numFmtId="0" fontId="24" fillId="3" borderId="59" xfId="0" quotePrefix="1" applyFont="1" applyFill="1" applyBorder="1" applyAlignment="1" applyProtection="1">
      <alignment horizontal="left" vertical="top" wrapText="1"/>
    </xf>
    <xf numFmtId="0" fontId="24" fillId="3" borderId="57" xfId="0" quotePrefix="1" applyFont="1" applyFill="1" applyBorder="1" applyAlignment="1" applyProtection="1">
      <alignment horizontal="left" vertical="top" wrapText="1"/>
    </xf>
    <xf numFmtId="0" fontId="24" fillId="3" borderId="82" xfId="0" quotePrefix="1" applyFont="1" applyFill="1" applyBorder="1" applyAlignment="1" applyProtection="1">
      <alignment horizontal="left" vertical="top" wrapText="1"/>
    </xf>
    <xf numFmtId="0" fontId="5" fillId="0" borderId="9" xfId="0" applyFont="1" applyBorder="1" applyAlignment="1" applyProtection="1">
      <alignment horizontal="left" wrapText="1"/>
    </xf>
    <xf numFmtId="0" fontId="5" fillId="0" borderId="8" xfId="0" applyFont="1" applyBorder="1" applyAlignment="1" applyProtection="1">
      <alignment horizontal="left" wrapText="1"/>
    </xf>
    <xf numFmtId="0" fontId="5" fillId="0" borderId="12" xfId="0" applyFont="1" applyBorder="1" applyAlignment="1" applyProtection="1">
      <alignment horizontal="left" vertical="top" wrapText="1"/>
    </xf>
    <xf numFmtId="0" fontId="24" fillId="3" borderId="9" xfId="0" applyFont="1" applyFill="1" applyBorder="1" applyAlignment="1" applyProtection="1">
      <alignment horizontal="left" vertical="top" wrapText="1"/>
    </xf>
    <xf numFmtId="0" fontId="24" fillId="3" borderId="8" xfId="0" applyFont="1" applyFill="1" applyBorder="1" applyAlignment="1" applyProtection="1">
      <alignment horizontal="left" vertical="top" wrapText="1"/>
    </xf>
    <xf numFmtId="0" fontId="5" fillId="3" borderId="57" xfId="0" quotePrefix="1" applyFont="1" applyFill="1" applyBorder="1" applyAlignment="1" applyProtection="1">
      <alignment horizontal="left" vertical="top"/>
    </xf>
    <xf numFmtId="0" fontId="13" fillId="0" borderId="6"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2" fillId="3" borderId="9" xfId="0" applyFont="1" applyFill="1" applyBorder="1" applyAlignment="1" applyProtection="1">
      <alignment horizontal="left" vertical="top" wrapText="1"/>
    </xf>
    <xf numFmtId="0" fontId="2" fillId="3" borderId="3" xfId="0" applyFont="1" applyFill="1" applyBorder="1" applyAlignment="1" applyProtection="1">
      <alignment horizontal="center" vertical="top"/>
    </xf>
    <xf numFmtId="0" fontId="5" fillId="3" borderId="64" xfId="0" applyFont="1" applyFill="1" applyBorder="1" applyAlignment="1" applyProtection="1">
      <alignment horizontal="left" vertical="top" wrapText="1"/>
    </xf>
    <xf numFmtId="0" fontId="5" fillId="3" borderId="65" xfId="0" applyFont="1" applyFill="1" applyBorder="1" applyAlignment="1" applyProtection="1">
      <alignment horizontal="left" vertical="top" wrapText="1"/>
    </xf>
    <xf numFmtId="0" fontId="5" fillId="3" borderId="66" xfId="0" applyFont="1" applyFill="1" applyBorder="1" applyAlignment="1" applyProtection="1">
      <alignment horizontal="left" vertical="top" wrapText="1"/>
    </xf>
    <xf numFmtId="0" fontId="24" fillId="0" borderId="9" xfId="0" applyFont="1" applyBorder="1" applyAlignment="1" applyProtection="1">
      <alignment horizontal="left" vertical="top"/>
    </xf>
    <xf numFmtId="0" fontId="24" fillId="0" borderId="8" xfId="0" applyFont="1" applyBorder="1" applyAlignment="1" applyProtection="1">
      <alignment horizontal="left" vertical="top"/>
    </xf>
    <xf numFmtId="0" fontId="24" fillId="0" borderId="0" xfId="0" applyFont="1" applyAlignment="1" applyProtection="1">
      <alignment horizontal="left" vertical="top" wrapText="1"/>
    </xf>
    <xf numFmtId="0" fontId="14" fillId="3" borderId="12" xfId="0" applyFont="1" applyFill="1" applyBorder="1" applyAlignment="1" applyProtection="1">
      <alignment horizontal="center" vertical="top"/>
    </xf>
    <xf numFmtId="0" fontId="14" fillId="3" borderId="11" xfId="0" applyFont="1" applyFill="1" applyBorder="1" applyAlignment="1" applyProtection="1">
      <alignment horizontal="center" vertical="top"/>
    </xf>
    <xf numFmtId="0" fontId="14" fillId="3" borderId="0" xfId="0" applyFont="1" applyFill="1" applyAlignment="1" applyProtection="1">
      <alignment horizontal="center" vertical="top"/>
    </xf>
    <xf numFmtId="0" fontId="14" fillId="3" borderId="50" xfId="0" applyFont="1" applyFill="1" applyBorder="1" applyAlignment="1" applyProtection="1">
      <alignment horizontal="center" vertical="top"/>
    </xf>
    <xf numFmtId="0" fontId="14" fillId="3" borderId="14" xfId="0" applyFont="1" applyFill="1" applyBorder="1" applyAlignment="1" applyProtection="1">
      <alignment horizontal="center" vertical="top"/>
    </xf>
    <xf numFmtId="0" fontId="14" fillId="3" borderId="13" xfId="0" applyFont="1" applyFill="1" applyBorder="1" applyAlignment="1" applyProtection="1">
      <alignment horizontal="center" vertical="top"/>
    </xf>
    <xf numFmtId="0" fontId="22" fillId="4" borderId="1" xfId="0" applyFont="1" applyFill="1" applyBorder="1" applyAlignment="1" applyProtection="1">
      <alignment horizontal="left" vertical="top" wrapText="1"/>
    </xf>
    <xf numFmtId="0" fontId="14" fillId="3" borderId="6" xfId="0" applyFont="1" applyFill="1" applyBorder="1" applyAlignment="1" applyProtection="1">
      <alignment horizontal="center" vertical="top"/>
    </xf>
    <xf numFmtId="0" fontId="14" fillId="3" borderId="4" xfId="0" applyFont="1" applyFill="1" applyBorder="1" applyAlignment="1" applyProtection="1">
      <alignment horizontal="center" vertical="top"/>
    </xf>
    <xf numFmtId="0" fontId="14" fillId="3" borderId="5" xfId="0" applyFont="1" applyFill="1" applyBorder="1" applyAlignment="1" applyProtection="1">
      <alignment horizontal="center" vertical="top"/>
    </xf>
    <xf numFmtId="0" fontId="5" fillId="3" borderId="58" xfId="0" applyFont="1" applyFill="1" applyBorder="1" applyAlignment="1" applyProtection="1">
      <alignment horizontal="center" vertical="top"/>
    </xf>
    <xf numFmtId="0" fontId="4" fillId="3" borderId="2" xfId="0" applyFont="1" applyFill="1" applyBorder="1" applyAlignment="1" applyProtection="1">
      <alignment horizontal="center" vertical="top"/>
    </xf>
    <xf numFmtId="0" fontId="4" fillId="3" borderId="9" xfId="0" applyFont="1" applyFill="1" applyBorder="1" applyAlignment="1" applyProtection="1">
      <alignment horizontal="center" vertical="top"/>
    </xf>
    <xf numFmtId="0" fontId="5" fillId="3" borderId="14" xfId="0" quotePrefix="1" applyFont="1" applyFill="1" applyBorder="1" applyAlignment="1" applyProtection="1">
      <alignment horizontal="left" vertical="top" wrapText="1"/>
    </xf>
    <xf numFmtId="0" fontId="5" fillId="3" borderId="13" xfId="0" quotePrefix="1" applyFont="1" applyFill="1" applyBorder="1" applyAlignment="1" applyProtection="1">
      <alignment horizontal="left" vertical="top" wrapText="1"/>
    </xf>
    <xf numFmtId="0" fontId="24" fillId="3" borderId="11" xfId="0" quotePrefix="1" applyFont="1" applyFill="1" applyBorder="1" applyAlignment="1" applyProtection="1">
      <alignment horizontal="left" vertical="top" wrapText="1"/>
    </xf>
    <xf numFmtId="0" fontId="24" fillId="3" borderId="14" xfId="0" quotePrefix="1" applyFont="1" applyFill="1" applyBorder="1" applyAlignment="1" applyProtection="1">
      <alignment horizontal="left" vertical="top" wrapText="1"/>
    </xf>
    <xf numFmtId="0" fontId="24" fillId="3" borderId="13" xfId="0" quotePrefix="1" applyFont="1" applyFill="1" applyBorder="1" applyAlignment="1" applyProtection="1">
      <alignment horizontal="left" vertical="top" wrapText="1"/>
    </xf>
    <xf numFmtId="0" fontId="5" fillId="2" borderId="59" xfId="0" applyFont="1" applyFill="1" applyBorder="1" applyAlignment="1" applyProtection="1">
      <alignment horizontal="left" vertical="top" wrapText="1"/>
      <protection locked="0"/>
    </xf>
    <xf numFmtId="0" fontId="4" fillId="3" borderId="83" xfId="0" applyFont="1" applyFill="1" applyBorder="1" applyAlignment="1" applyProtection="1">
      <alignment horizontal="center" vertical="top"/>
    </xf>
    <xf numFmtId="0" fontId="4" fillId="3" borderId="78" xfId="0" applyFont="1" applyFill="1" applyBorder="1" applyAlignment="1" applyProtection="1">
      <alignment horizontal="center" vertical="top"/>
    </xf>
    <xf numFmtId="0" fontId="4" fillId="3" borderId="84" xfId="0" applyFont="1" applyFill="1" applyBorder="1" applyAlignment="1" applyProtection="1">
      <alignment horizontal="center" vertical="top"/>
    </xf>
    <xf numFmtId="0" fontId="5" fillId="3" borderId="83" xfId="0" applyFont="1" applyFill="1" applyBorder="1" applyAlignment="1" applyProtection="1">
      <alignment horizontal="center" vertical="top"/>
    </xf>
    <xf numFmtId="0" fontId="5" fillId="3" borderId="78" xfId="0" applyFont="1" applyFill="1" applyBorder="1" applyAlignment="1" applyProtection="1">
      <alignment horizontal="center" vertical="top"/>
    </xf>
    <xf numFmtId="0" fontId="5" fillId="3" borderId="84" xfId="0" applyFont="1" applyFill="1" applyBorder="1" applyAlignment="1" applyProtection="1">
      <alignment horizontal="center" vertical="top"/>
    </xf>
    <xf numFmtId="0" fontId="5" fillId="3" borderId="14" xfId="0" quotePrefix="1" applyFont="1" applyFill="1" applyBorder="1" applyAlignment="1" applyProtection="1">
      <alignment horizontal="left" vertical="top"/>
    </xf>
    <xf numFmtId="0" fontId="5" fillId="3" borderId="3" xfId="0" applyFont="1" applyFill="1" applyBorder="1" applyAlignment="1" applyProtection="1">
      <alignment horizontal="center" vertical="top"/>
    </xf>
    <xf numFmtId="0" fontId="5" fillId="2" borderId="1" xfId="0" applyFont="1" applyFill="1" applyBorder="1" applyAlignment="1" applyProtection="1">
      <alignment horizontal="left" vertical="top"/>
      <protection locked="0"/>
    </xf>
    <xf numFmtId="0" fontId="5" fillId="2" borderId="6" xfId="0" applyFont="1" applyFill="1" applyBorder="1" applyAlignment="1" applyProtection="1">
      <alignment horizontal="center" vertical="top" wrapText="1"/>
      <protection locked="0"/>
    </xf>
    <xf numFmtId="0" fontId="5" fillId="2" borderId="12" xfId="0"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0" fontId="5" fillId="2" borderId="4" xfId="0" applyFont="1" applyFill="1" applyBorder="1" applyAlignment="1" applyProtection="1">
      <alignment horizontal="center" vertical="top" wrapText="1"/>
      <protection locked="0"/>
    </xf>
    <xf numFmtId="0" fontId="5" fillId="2" borderId="0" xfId="0" applyFont="1" applyFill="1" applyAlignment="1" applyProtection="1">
      <alignment horizontal="center" vertical="top" wrapText="1"/>
      <protection locked="0"/>
    </xf>
    <xf numFmtId="0" fontId="5" fillId="2" borderId="50" xfId="0"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5" fillId="3" borderId="59" xfId="0" applyFont="1" applyFill="1" applyBorder="1" applyAlignment="1" applyProtection="1">
      <alignment horizontal="left" vertical="top"/>
    </xf>
    <xf numFmtId="0" fontId="5" fillId="2" borderId="71" xfId="0" applyFont="1" applyFill="1" applyBorder="1" applyAlignment="1" applyProtection="1">
      <alignment horizontal="left" vertical="top" wrapText="1"/>
      <protection locked="0"/>
    </xf>
    <xf numFmtId="0" fontId="5" fillId="3" borderId="65" xfId="0" applyFont="1" applyFill="1" applyBorder="1" applyAlignment="1" applyProtection="1">
      <alignment horizontal="left" vertical="top"/>
    </xf>
    <xf numFmtId="0" fontId="5" fillId="3" borderId="66" xfId="0" applyFont="1" applyFill="1" applyBorder="1" applyAlignment="1" applyProtection="1">
      <alignment horizontal="left" vertical="top"/>
    </xf>
    <xf numFmtId="0" fontId="5" fillId="3" borderId="55" xfId="0" applyFont="1" applyFill="1" applyBorder="1" applyAlignment="1" applyProtection="1">
      <alignment horizontal="left" vertical="top" wrapText="1"/>
    </xf>
    <xf numFmtId="0" fontId="4" fillId="3" borderId="61" xfId="0" applyFont="1" applyFill="1" applyBorder="1" applyAlignment="1" applyProtection="1">
      <alignment horizontal="center" vertical="top"/>
    </xf>
    <xf numFmtId="0" fontId="4" fillId="3" borderId="63" xfId="0" applyFont="1" applyFill="1" applyBorder="1" applyAlignment="1" applyProtection="1">
      <alignment horizontal="center" vertical="top"/>
    </xf>
    <xf numFmtId="0" fontId="5" fillId="12" borderId="55" xfId="0" applyFont="1" applyFill="1" applyBorder="1" applyAlignment="1" applyProtection="1">
      <alignment horizontal="left" vertical="top"/>
      <protection locked="0"/>
    </xf>
    <xf numFmtId="0" fontId="22" fillId="4" borderId="12" xfId="0" applyFont="1" applyFill="1" applyBorder="1" applyAlignment="1" applyProtection="1">
      <alignment horizontal="center" vertical="top" wrapText="1"/>
    </xf>
    <xf numFmtId="0" fontId="22" fillId="4" borderId="14" xfId="0" applyFont="1" applyFill="1" applyBorder="1" applyAlignment="1" applyProtection="1">
      <alignment horizontal="center" vertical="top" wrapText="1"/>
    </xf>
    <xf numFmtId="0" fontId="24" fillId="3" borderId="6" xfId="0" applyFont="1" applyFill="1" applyBorder="1" applyAlignment="1" applyProtection="1">
      <alignment horizontal="left" vertical="top" wrapText="1"/>
    </xf>
    <xf numFmtId="0" fontId="24" fillId="3" borderId="12" xfId="0" applyFont="1" applyFill="1" applyBorder="1" applyAlignment="1" applyProtection="1">
      <alignment horizontal="left" vertical="top" wrapText="1"/>
    </xf>
    <xf numFmtId="0" fontId="24" fillId="3" borderId="11" xfId="0" applyFont="1" applyFill="1" applyBorder="1" applyAlignment="1" applyProtection="1">
      <alignment horizontal="left" vertical="top" wrapText="1"/>
    </xf>
    <xf numFmtId="0" fontId="22" fillId="4" borderId="12" xfId="0" applyFont="1" applyFill="1" applyBorder="1" applyAlignment="1" applyProtection="1">
      <alignment horizontal="left" vertical="top"/>
    </xf>
    <xf numFmtId="0" fontId="22" fillId="4" borderId="11" xfId="0" applyFont="1" applyFill="1" applyBorder="1" applyAlignment="1" applyProtection="1">
      <alignment horizontal="left" vertical="top"/>
    </xf>
    <xf numFmtId="0" fontId="4" fillId="2" borderId="1" xfId="0" applyFont="1" applyFill="1" applyBorder="1" applyAlignment="1" applyProtection="1">
      <alignment horizontal="center" vertical="top" wrapText="1"/>
      <protection locked="0"/>
    </xf>
    <xf numFmtId="0" fontId="4" fillId="3" borderId="9" xfId="0" applyFont="1" applyFill="1" applyBorder="1" applyAlignment="1" applyProtection="1">
      <alignment horizontal="left" vertical="top" wrapText="1"/>
    </xf>
    <xf numFmtId="0" fontId="4" fillId="3" borderId="8" xfId="0" applyFont="1" applyFill="1" applyBorder="1" applyAlignment="1" applyProtection="1">
      <alignment horizontal="left" vertical="top" wrapText="1"/>
    </xf>
    <xf numFmtId="0" fontId="4" fillId="3" borderId="2" xfId="0" applyFont="1" applyFill="1" applyBorder="1" applyAlignment="1" applyProtection="1">
      <alignment horizontal="left" vertical="top"/>
    </xf>
    <xf numFmtId="0" fontId="4" fillId="3" borderId="8" xfId="0" applyFont="1" applyFill="1" applyBorder="1" applyAlignment="1" applyProtection="1">
      <alignment horizontal="left" vertical="top"/>
    </xf>
    <xf numFmtId="0" fontId="4" fillId="3" borderId="9" xfId="0" quotePrefix="1" applyFont="1" applyFill="1" applyBorder="1" applyAlignment="1" applyProtection="1">
      <alignment horizontal="left" vertical="top" wrapText="1"/>
    </xf>
    <xf numFmtId="0" fontId="4" fillId="3" borderId="55" xfId="0" quotePrefix="1" applyFont="1" applyFill="1" applyBorder="1" applyAlignment="1" applyProtection="1">
      <alignment horizontal="left" vertical="top" wrapText="1"/>
    </xf>
    <xf numFmtId="0" fontId="4" fillId="3" borderId="70" xfId="0" applyFont="1" applyFill="1" applyBorder="1" applyAlignment="1" applyProtection="1">
      <alignment horizontal="left" vertical="top" wrapText="1"/>
    </xf>
    <xf numFmtId="0" fontId="4" fillId="3" borderId="68" xfId="0" applyFont="1" applyFill="1" applyBorder="1" applyAlignment="1" applyProtection="1">
      <alignment horizontal="left" vertical="top" wrapText="1"/>
    </xf>
    <xf numFmtId="0" fontId="4" fillId="3" borderId="69" xfId="0" applyFont="1" applyFill="1" applyBorder="1" applyAlignment="1" applyProtection="1">
      <alignment horizontal="left" vertical="top" wrapText="1"/>
    </xf>
    <xf numFmtId="0" fontId="4" fillId="3" borderId="92" xfId="0" applyFont="1" applyFill="1" applyBorder="1" applyAlignment="1" applyProtection="1">
      <alignment horizontal="left" vertical="top" wrapText="1"/>
    </xf>
    <xf numFmtId="0" fontId="4" fillId="3" borderId="67" xfId="0" applyFont="1" applyFill="1" applyBorder="1" applyAlignment="1" applyProtection="1">
      <alignment horizontal="left" vertical="top" wrapText="1"/>
    </xf>
    <xf numFmtId="0" fontId="4" fillId="3" borderId="93" xfId="0" applyFont="1" applyFill="1" applyBorder="1" applyAlignment="1" applyProtection="1">
      <alignment horizontal="left" vertical="top" wrapText="1"/>
    </xf>
    <xf numFmtId="0" fontId="4" fillId="3" borderId="6" xfId="0" applyFont="1" applyFill="1" applyBorder="1" applyAlignment="1" applyProtection="1">
      <alignment horizontal="left" vertical="top" wrapText="1"/>
    </xf>
    <xf numFmtId="0" fontId="4" fillId="3" borderId="12" xfId="0" applyFont="1" applyFill="1" applyBorder="1" applyAlignment="1" applyProtection="1">
      <alignment horizontal="left" vertical="top" wrapText="1"/>
    </xf>
    <xf numFmtId="0" fontId="4" fillId="3" borderId="1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0" fontId="3" fillId="3" borderId="1" xfId="0" applyFont="1" applyFill="1" applyBorder="1" applyAlignment="1" applyProtection="1">
      <alignment horizontal="center" vertical="top"/>
    </xf>
    <xf numFmtId="0" fontId="4" fillId="0" borderId="9"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4" fillId="3" borderId="61" xfId="0" applyFont="1" applyFill="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3" fillId="2" borderId="2" xfId="0" applyFont="1" applyFill="1" applyBorder="1" applyAlignment="1" applyProtection="1">
      <alignment horizontal="center" vertical="top"/>
      <protection locked="0"/>
    </xf>
    <xf numFmtId="0" fontId="3" fillId="2" borderId="8" xfId="0" applyFont="1" applyFill="1" applyBorder="1" applyAlignment="1" applyProtection="1">
      <alignment horizontal="center" vertical="top"/>
      <protection locked="0"/>
    </xf>
    <xf numFmtId="0" fontId="3" fillId="3" borderId="6" xfId="0" applyFont="1" applyFill="1" applyBorder="1" applyAlignment="1" applyProtection="1">
      <alignment horizontal="center" vertical="top"/>
    </xf>
    <xf numFmtId="0" fontId="3" fillId="3" borderId="11" xfId="0" applyFont="1" applyFill="1" applyBorder="1" applyAlignment="1" applyProtection="1">
      <alignment horizontal="center" vertical="top"/>
    </xf>
    <xf numFmtId="0" fontId="4" fillId="2" borderId="2" xfId="0" applyFont="1" applyFill="1" applyBorder="1" applyAlignment="1" applyProtection="1">
      <alignment horizontal="center" vertical="top" wrapText="1"/>
      <protection locked="0"/>
    </xf>
    <xf numFmtId="0" fontId="4" fillId="2" borderId="9" xfId="0" applyFont="1" applyFill="1" applyBorder="1" applyAlignment="1" applyProtection="1">
      <alignment horizontal="center" vertical="top" wrapText="1"/>
      <protection locked="0"/>
    </xf>
    <xf numFmtId="0" fontId="4" fillId="2" borderId="8" xfId="0" applyFont="1" applyFill="1" applyBorder="1" applyAlignment="1" applyProtection="1">
      <alignment horizontal="center" vertical="top" wrapText="1"/>
      <protection locked="0"/>
    </xf>
    <xf numFmtId="0" fontId="4" fillId="0" borderId="2" xfId="0" applyFont="1" applyBorder="1" applyAlignment="1" applyProtection="1">
      <alignment horizontal="left" vertical="top" wrapText="1"/>
    </xf>
    <xf numFmtId="0" fontId="5" fillId="0" borderId="2" xfId="0" quotePrefix="1" applyFont="1" applyBorder="1" applyAlignment="1" applyProtection="1">
      <alignment horizontal="left" vertical="top" wrapText="1"/>
    </xf>
    <xf numFmtId="0" fontId="4" fillId="0" borderId="2" xfId="0" quotePrefix="1" applyFont="1" applyBorder="1" applyAlignment="1" applyProtection="1">
      <alignment horizontal="left" vertical="top" wrapText="1"/>
    </xf>
    <xf numFmtId="0" fontId="4" fillId="2" borderId="2"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3" fillId="3" borderId="2" xfId="0" applyFont="1" applyFill="1" applyBorder="1" applyAlignment="1" applyProtection="1">
      <alignment horizontal="center" vertical="top"/>
    </xf>
    <xf numFmtId="0" fontId="3" fillId="3" borderId="8" xfId="0" applyFont="1" applyFill="1" applyBorder="1" applyAlignment="1" applyProtection="1">
      <alignment horizontal="center" vertical="top"/>
    </xf>
    <xf numFmtId="0" fontId="4" fillId="3" borderId="12" xfId="0" applyFont="1" applyFill="1" applyBorder="1" applyAlignment="1" applyProtection="1">
      <alignment horizontal="left" vertical="top"/>
    </xf>
    <xf numFmtId="0" fontId="4" fillId="3" borderId="11" xfId="0" applyFont="1" applyFill="1" applyBorder="1" applyAlignment="1" applyProtection="1">
      <alignment horizontal="left" vertical="top"/>
    </xf>
    <xf numFmtId="0" fontId="3" fillId="3" borderId="3" xfId="0" applyFont="1" applyFill="1" applyBorder="1" applyAlignment="1" applyProtection="1">
      <alignment horizontal="center" vertical="top"/>
    </xf>
    <xf numFmtId="0" fontId="3" fillId="3" borderId="2" xfId="0" applyFont="1" applyFill="1" applyBorder="1" applyAlignment="1" applyProtection="1">
      <alignment horizontal="center" vertical="top" wrapText="1"/>
    </xf>
    <xf numFmtId="0" fontId="3" fillId="3" borderId="8" xfId="0" applyFont="1" applyFill="1" applyBorder="1" applyAlignment="1" applyProtection="1">
      <alignment horizontal="center" vertical="top" wrapText="1"/>
    </xf>
    <xf numFmtId="0" fontId="4" fillId="2" borderId="6"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xf>
    <xf numFmtId="0" fontId="3" fillId="3" borderId="8" xfId="0" applyFont="1" applyFill="1" applyBorder="1" applyAlignment="1" applyProtection="1">
      <alignment horizontal="left" vertical="top"/>
    </xf>
    <xf numFmtId="0" fontId="4" fillId="2" borderId="1" xfId="0" applyFont="1" applyFill="1" applyBorder="1" applyAlignment="1" applyProtection="1">
      <alignment horizontal="left" vertical="top" wrapText="1"/>
      <protection locked="0"/>
    </xf>
    <xf numFmtId="0" fontId="52" fillId="3" borderId="9" xfId="0" applyFont="1" applyFill="1" applyBorder="1" applyAlignment="1" applyProtection="1">
      <alignment horizontal="left" vertical="top" wrapText="1"/>
    </xf>
    <xf numFmtId="0" fontId="52" fillId="3" borderId="8"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50" xfId="0" applyFont="1" applyFill="1" applyBorder="1" applyAlignment="1" applyProtection="1">
      <alignment horizontal="left" vertical="top" wrapText="1"/>
    </xf>
    <xf numFmtId="0" fontId="4" fillId="3" borderId="1" xfId="0" applyFont="1" applyFill="1" applyBorder="1" applyAlignment="1" applyProtection="1">
      <alignment horizontal="left" vertical="top"/>
    </xf>
    <xf numFmtId="0" fontId="5" fillId="2" borderId="1"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top" wrapText="1"/>
    </xf>
    <xf numFmtId="0" fontId="22" fillId="4" borderId="11" xfId="0" applyFont="1" applyFill="1" applyBorder="1" applyAlignment="1" applyProtection="1">
      <alignment horizontal="center" vertical="top" wrapText="1"/>
    </xf>
    <xf numFmtId="0" fontId="22" fillId="4" borderId="5" xfId="0" applyFont="1" applyFill="1" applyBorder="1" applyAlignment="1" applyProtection="1">
      <alignment horizontal="center" vertical="top" wrapText="1"/>
    </xf>
    <xf numFmtId="0" fontId="22" fillId="4" borderId="13" xfId="0" applyFont="1" applyFill="1" applyBorder="1" applyAlignment="1" applyProtection="1">
      <alignment horizontal="center" vertical="top" wrapText="1"/>
    </xf>
    <xf numFmtId="0" fontId="24" fillId="3" borderId="0" xfId="0" applyFont="1" applyFill="1" applyBorder="1" applyAlignment="1" applyProtection="1">
      <alignment horizontal="left" vertical="top"/>
    </xf>
    <xf numFmtId="0" fontId="22" fillId="4" borderId="2" xfId="0" applyFont="1" applyFill="1" applyBorder="1" applyAlignment="1" applyProtection="1">
      <alignment horizontal="left" vertical="top" wrapText="1"/>
    </xf>
    <xf numFmtId="0" fontId="22" fillId="4" borderId="9" xfId="0" applyFont="1" applyFill="1" applyBorder="1" applyAlignment="1" applyProtection="1">
      <alignment horizontal="left" vertical="top" wrapText="1"/>
    </xf>
    <xf numFmtId="0" fontId="22" fillId="4" borderId="8" xfId="0" applyFont="1" applyFill="1" applyBorder="1" applyAlignment="1" applyProtection="1">
      <alignment horizontal="left" vertical="top" wrapText="1"/>
    </xf>
    <xf numFmtId="0" fontId="4" fillId="3" borderId="0" xfId="0" applyFont="1" applyFill="1" applyBorder="1" applyAlignment="1" applyProtection="1">
      <alignment horizontal="center" vertical="top"/>
    </xf>
    <xf numFmtId="0" fontId="5" fillId="3" borderId="67" xfId="0" applyFont="1" applyFill="1" applyBorder="1" applyAlignment="1" applyProtection="1">
      <alignment horizontal="left" vertical="top" wrapText="1"/>
    </xf>
    <xf numFmtId="0" fontId="5" fillId="3" borderId="93" xfId="0" applyFont="1" applyFill="1" applyBorder="1" applyAlignment="1" applyProtection="1">
      <alignment horizontal="left" vertical="top" wrapText="1"/>
    </xf>
    <xf numFmtId="0" fontId="4" fillId="3" borderId="2" xfId="0" applyFont="1" applyFill="1" applyBorder="1" applyAlignment="1" applyProtection="1">
      <alignment horizontal="left" vertical="top" wrapText="1"/>
    </xf>
    <xf numFmtId="0" fontId="2" fillId="3" borderId="51" xfId="0" applyFont="1" applyFill="1" applyBorder="1" applyAlignment="1" applyProtection="1">
      <alignment horizontal="left" vertical="top"/>
    </xf>
    <xf numFmtId="0" fontId="2" fillId="3" borderId="52" xfId="0" applyFont="1" applyFill="1" applyBorder="1" applyAlignment="1" applyProtection="1">
      <alignment horizontal="left" vertical="top"/>
    </xf>
    <xf numFmtId="0" fontId="37" fillId="0" borderId="0" xfId="0" applyFont="1" applyAlignment="1" applyProtection="1">
      <alignment horizontal="center" wrapText="1"/>
    </xf>
    <xf numFmtId="0" fontId="5" fillId="3" borderId="54" xfId="0" applyFont="1" applyFill="1" applyBorder="1" applyAlignment="1" applyProtection="1">
      <alignment horizontal="left" vertical="top"/>
    </xf>
    <xf numFmtId="0" fontId="43" fillId="15" borderId="0" xfId="0" applyFont="1" applyFill="1" applyAlignment="1" applyProtection="1">
      <alignment horizontal="center" vertical="center" wrapText="1"/>
    </xf>
    <xf numFmtId="14" fontId="5" fillId="2" borderId="1" xfId="0" applyNumberFormat="1" applyFont="1" applyFill="1" applyBorder="1" applyAlignment="1" applyProtection="1">
      <alignment horizontal="center" vertical="top"/>
      <protection locked="0"/>
    </xf>
    <xf numFmtId="0" fontId="2" fillId="3" borderId="85" xfId="0" applyFont="1" applyFill="1" applyBorder="1" applyAlignment="1" applyProtection="1">
      <alignment horizontal="left" vertical="top"/>
    </xf>
    <xf numFmtId="0" fontId="2" fillId="3" borderId="86" xfId="0" applyFont="1" applyFill="1" applyBorder="1" applyAlignment="1" applyProtection="1">
      <alignment horizontal="left" vertical="top"/>
    </xf>
    <xf numFmtId="0" fontId="5" fillId="3" borderId="88" xfId="0" applyFont="1" applyFill="1" applyBorder="1" applyAlignment="1" applyProtection="1">
      <alignment horizontal="left" vertical="top"/>
    </xf>
    <xf numFmtId="0" fontId="32" fillId="4" borderId="1" xfId="0" applyFont="1" applyFill="1" applyBorder="1" applyAlignment="1" applyProtection="1">
      <alignment horizontal="center" vertical="top"/>
    </xf>
    <xf numFmtId="0" fontId="31" fillId="4" borderId="1" xfId="0" applyFont="1" applyFill="1" applyBorder="1" applyAlignment="1" applyProtection="1">
      <alignment horizontal="left" vertical="top"/>
    </xf>
    <xf numFmtId="0" fontId="2" fillId="3" borderId="54" xfId="0" applyFont="1" applyFill="1" applyBorder="1" applyAlignment="1" applyProtection="1">
      <alignment horizontal="left" vertical="top"/>
    </xf>
    <xf numFmtId="0" fontId="32" fillId="4" borderId="3" xfId="0" applyFont="1" applyFill="1" applyBorder="1" applyAlignment="1" applyProtection="1">
      <alignment horizontal="center" vertical="top"/>
    </xf>
    <xf numFmtId="14" fontId="5" fillId="11" borderId="54" xfId="0" applyNumberFormat="1" applyFont="1" applyFill="1" applyBorder="1" applyAlignment="1" applyProtection="1">
      <alignment horizontal="center" vertical="top"/>
      <protection locked="0"/>
    </xf>
    <xf numFmtId="0" fontId="31" fillId="4" borderId="3" xfId="0" applyFont="1" applyFill="1" applyBorder="1" applyAlignment="1" applyProtection="1">
      <alignment horizontal="left" vertical="top"/>
    </xf>
    <xf numFmtId="49" fontId="22" fillId="3" borderId="0" xfId="0" applyNumberFormat="1" applyFont="1" applyFill="1" applyAlignment="1" applyProtection="1">
      <alignment horizontal="left" vertical="top" wrapText="1"/>
    </xf>
    <xf numFmtId="49" fontId="5" fillId="3" borderId="1" xfId="0" applyNumberFormat="1" applyFont="1" applyFill="1" applyBorder="1" applyAlignment="1" applyProtection="1">
      <alignment horizontal="left" vertical="top" wrapText="1"/>
    </xf>
    <xf numFmtId="9" fontId="5" fillId="3" borderId="1" xfId="1" applyFont="1" applyFill="1" applyBorder="1" applyAlignment="1" applyProtection="1">
      <alignment horizontal="center" vertical="top" wrapText="1"/>
    </xf>
    <xf numFmtId="9" fontId="22" fillId="4" borderId="1" xfId="1" applyFont="1" applyFill="1" applyBorder="1" applyAlignment="1" applyProtection="1">
      <alignment horizontal="center" vertical="top" wrapText="1"/>
    </xf>
    <xf numFmtId="0" fontId="21" fillId="4" borderId="1" xfId="0" applyFont="1" applyFill="1" applyBorder="1" applyAlignment="1" applyProtection="1">
      <alignment horizontal="left" vertical="top" wrapText="1"/>
    </xf>
    <xf numFmtId="0" fontId="21" fillId="4" borderId="3" xfId="0" applyFont="1" applyFill="1" applyBorder="1" applyAlignment="1" applyProtection="1">
      <alignment horizontal="left" vertical="top" wrapText="1"/>
    </xf>
    <xf numFmtId="0" fontId="2" fillId="3" borderId="1" xfId="0" applyFont="1" applyFill="1" applyBorder="1" applyAlignment="1" applyProtection="1">
      <alignment horizontal="left" vertical="center" wrapText="1"/>
    </xf>
    <xf numFmtId="0" fontId="2" fillId="3"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9" fontId="2" fillId="3" borderId="1" xfId="0" applyNumberFormat="1" applyFont="1" applyFill="1" applyBorder="1" applyAlignment="1" applyProtection="1">
      <alignment horizontal="left" vertical="top" wrapText="1"/>
    </xf>
    <xf numFmtId="9" fontId="5" fillId="3" borderId="1" xfId="0" applyNumberFormat="1" applyFont="1" applyFill="1" applyBorder="1" applyAlignment="1" applyProtection="1">
      <alignment horizontal="center" vertical="top" wrapText="1"/>
    </xf>
    <xf numFmtId="0" fontId="5" fillId="3" borderId="6" xfId="0" applyFont="1" applyFill="1" applyBorder="1" applyAlignment="1" applyProtection="1">
      <alignment horizontal="center" vertical="top" wrapText="1"/>
    </xf>
    <xf numFmtId="0" fontId="5" fillId="3" borderId="12" xfId="0" applyFont="1" applyFill="1" applyBorder="1" applyAlignment="1" applyProtection="1">
      <alignment horizontal="center" vertical="top" wrapText="1"/>
    </xf>
    <xf numFmtId="0" fontId="5" fillId="3" borderId="11" xfId="0" applyFont="1" applyFill="1" applyBorder="1" applyAlignment="1" applyProtection="1">
      <alignment horizontal="center" vertical="top" wrapText="1"/>
    </xf>
    <xf numFmtId="0" fontId="5" fillId="3" borderId="5" xfId="0" applyFont="1" applyFill="1" applyBorder="1" applyAlignment="1" applyProtection="1">
      <alignment horizontal="center" vertical="top" wrapText="1"/>
    </xf>
    <xf numFmtId="0" fontId="5" fillId="3" borderId="14" xfId="0" applyFont="1" applyFill="1" applyBorder="1" applyAlignment="1" applyProtection="1">
      <alignment horizontal="center" vertical="top" wrapText="1"/>
    </xf>
    <xf numFmtId="0" fontId="5" fillId="3" borderId="13" xfId="0" applyFont="1" applyFill="1" applyBorder="1" applyAlignment="1" applyProtection="1">
      <alignment horizontal="center" vertical="top" wrapText="1"/>
    </xf>
    <xf numFmtId="9" fontId="5" fillId="0" borderId="1" xfId="0" applyNumberFormat="1" applyFont="1" applyFill="1" applyBorder="1" applyAlignment="1" applyProtection="1">
      <alignment horizontal="center" vertical="top" wrapText="1"/>
    </xf>
    <xf numFmtId="0" fontId="2" fillId="3" borderId="12" xfId="0" applyFont="1" applyFill="1" applyBorder="1" applyAlignment="1" applyProtection="1">
      <alignment horizontal="center" vertical="center" wrapText="1"/>
    </xf>
    <xf numFmtId="0" fontId="2" fillId="2"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center" vertical="top" wrapText="1"/>
    </xf>
    <xf numFmtId="0" fontId="24" fillId="3" borderId="1" xfId="0" applyFont="1" applyFill="1" applyBorder="1" applyAlignment="1" applyProtection="1">
      <alignment horizontal="left" vertical="top" wrapText="1"/>
    </xf>
    <xf numFmtId="0" fontId="48" fillId="3" borderId="0" xfId="0" applyFont="1" applyFill="1" applyBorder="1" applyAlignment="1" applyProtection="1">
      <alignment horizontal="center" wrapText="1"/>
    </xf>
    <xf numFmtId="0" fontId="37" fillId="3" borderId="0" xfId="0" applyFont="1" applyFill="1" applyBorder="1" applyAlignment="1" applyProtection="1">
      <alignment horizontal="center" wrapText="1"/>
    </xf>
    <xf numFmtId="0" fontId="43" fillId="6" borderId="0"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9" fontId="5" fillId="3" borderId="2" xfId="0" applyNumberFormat="1" applyFont="1" applyFill="1" applyBorder="1" applyAlignment="1" applyProtection="1">
      <alignment horizontal="center" vertical="top" wrapText="1"/>
    </xf>
    <xf numFmtId="9" fontId="5" fillId="3" borderId="9" xfId="0" applyNumberFormat="1" applyFont="1" applyFill="1" applyBorder="1" applyAlignment="1" applyProtection="1">
      <alignment horizontal="center" vertical="top" wrapText="1"/>
    </xf>
    <xf numFmtId="9" fontId="5" fillId="3" borderId="8" xfId="0" applyNumberFormat="1" applyFont="1" applyFill="1" applyBorder="1" applyAlignment="1" applyProtection="1">
      <alignment horizontal="center" vertical="top" wrapText="1"/>
    </xf>
    <xf numFmtId="0" fontId="2" fillId="3" borderId="47" xfId="0" applyFont="1" applyFill="1" applyBorder="1" applyAlignment="1" applyProtection="1">
      <alignment horizontal="center" vertical="center" wrapText="1"/>
    </xf>
    <xf numFmtId="0" fontId="2" fillId="3" borderId="48" xfId="0" applyFont="1" applyFill="1" applyBorder="1" applyAlignment="1" applyProtection="1">
      <alignment horizontal="center" vertical="center" wrapText="1"/>
    </xf>
    <xf numFmtId="0" fontId="2" fillId="3" borderId="49" xfId="0" applyFont="1" applyFill="1" applyBorder="1" applyAlignment="1" applyProtection="1">
      <alignment horizontal="center" vertical="center" wrapText="1"/>
    </xf>
    <xf numFmtId="49" fontId="5" fillId="3" borderId="26" xfId="0" applyNumberFormat="1" applyFont="1" applyFill="1" applyBorder="1" applyAlignment="1" applyProtection="1">
      <alignment horizontal="left" vertical="top" wrapText="1"/>
    </xf>
    <xf numFmtId="49" fontId="5" fillId="3" borderId="33" xfId="0" applyNumberFormat="1" applyFont="1" applyFill="1" applyBorder="1" applyAlignment="1" applyProtection="1">
      <alignment horizontal="left" vertical="top" wrapText="1"/>
    </xf>
    <xf numFmtId="0" fontId="5" fillId="3" borderId="27" xfId="0" applyFont="1" applyFill="1" applyBorder="1" applyAlignment="1" applyProtection="1">
      <alignment horizontal="left" vertical="top" wrapText="1"/>
    </xf>
    <xf numFmtId="0" fontId="5" fillId="3" borderId="28" xfId="0" applyFont="1" applyFill="1" applyBorder="1" applyAlignment="1" applyProtection="1">
      <alignment horizontal="left" vertical="top" wrapText="1"/>
    </xf>
    <xf numFmtId="0" fontId="5" fillId="3" borderId="33" xfId="0" applyFont="1" applyFill="1" applyBorder="1" applyAlignment="1" applyProtection="1">
      <alignment horizontal="left" vertical="top" wrapText="1"/>
    </xf>
    <xf numFmtId="0" fontId="2" fillId="3" borderId="19"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9" fontId="5" fillId="3" borderId="44" xfId="0" applyNumberFormat="1" applyFont="1" applyFill="1" applyBorder="1" applyAlignment="1" applyProtection="1">
      <alignment horizontal="center" vertical="top" wrapText="1"/>
    </xf>
    <xf numFmtId="9" fontId="5" fillId="3" borderId="38" xfId="0" applyNumberFormat="1" applyFont="1" applyFill="1" applyBorder="1" applyAlignment="1" applyProtection="1">
      <alignment horizontal="center" vertical="top" wrapText="1"/>
    </xf>
    <xf numFmtId="9" fontId="5" fillId="3" borderId="45" xfId="1" applyFont="1" applyFill="1" applyBorder="1" applyAlignment="1" applyProtection="1">
      <alignment horizontal="center" vertical="top" wrapText="1"/>
    </xf>
    <xf numFmtId="9" fontId="5" fillId="3" borderId="39" xfId="1" applyFont="1" applyFill="1" applyBorder="1" applyAlignment="1" applyProtection="1">
      <alignment horizontal="center" vertical="top" wrapText="1"/>
    </xf>
    <xf numFmtId="0" fontId="22" fillId="3" borderId="0" xfId="0" applyFont="1" applyFill="1" applyAlignment="1" applyProtection="1">
      <alignment horizontal="left" vertical="top" wrapText="1"/>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49" fontId="5" fillId="3" borderId="3" xfId="0" applyNumberFormat="1" applyFont="1" applyFill="1" applyBorder="1" applyAlignment="1" applyProtection="1">
      <alignment horizontal="left" vertical="top" wrapText="1"/>
    </xf>
    <xf numFmtId="49" fontId="5" fillId="3" borderId="34" xfId="0" applyNumberFormat="1" applyFont="1" applyFill="1" applyBorder="1" applyAlignment="1" applyProtection="1">
      <alignment horizontal="left" vertical="top" wrapText="1"/>
    </xf>
    <xf numFmtId="0" fontId="21" fillId="4" borderId="19" xfId="0" applyFont="1" applyFill="1" applyBorder="1" applyAlignment="1" applyProtection="1">
      <alignment horizontal="left" vertical="top" wrapText="1"/>
    </xf>
    <xf numFmtId="0" fontId="21" fillId="4" borderId="40" xfId="0" applyFont="1" applyFill="1" applyBorder="1" applyAlignment="1" applyProtection="1">
      <alignment horizontal="left" vertical="top" wrapText="1"/>
    </xf>
    <xf numFmtId="0" fontId="21" fillId="4" borderId="20" xfId="0" applyFont="1" applyFill="1" applyBorder="1" applyAlignment="1" applyProtection="1">
      <alignment horizontal="left" vertical="top" wrapText="1"/>
    </xf>
    <xf numFmtId="49" fontId="5" fillId="3" borderId="35" xfId="0" applyNumberFormat="1" applyFont="1" applyFill="1" applyBorder="1" applyAlignment="1" applyProtection="1">
      <alignment horizontal="left" vertical="top" wrapText="1"/>
    </xf>
    <xf numFmtId="49" fontId="5" fillId="3" borderId="7" xfId="0" applyNumberFormat="1" applyFont="1" applyFill="1" applyBorder="1" applyAlignment="1" applyProtection="1">
      <alignment horizontal="left" vertical="top" wrapText="1"/>
    </xf>
    <xf numFmtId="49" fontId="5" fillId="3" borderId="36" xfId="0" applyNumberFormat="1" applyFont="1" applyFill="1" applyBorder="1" applyAlignment="1" applyProtection="1">
      <alignment horizontal="left" vertical="top" wrapText="1"/>
    </xf>
    <xf numFmtId="0" fontId="43" fillId="6" borderId="0" xfId="0" applyFont="1" applyFill="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15" xfId="0" applyFont="1" applyFill="1" applyBorder="1" applyAlignment="1" applyProtection="1">
      <alignment horizontal="left" vertical="center" wrapText="1"/>
    </xf>
    <xf numFmtId="0" fontId="2" fillId="3" borderId="37"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0" xfId="0" applyFont="1" applyFill="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2" fillId="3" borderId="46"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5" fillId="2" borderId="30" xfId="0" applyFont="1" applyFill="1" applyBorder="1" applyAlignment="1" applyProtection="1">
      <alignment horizontal="left" vertical="top" wrapText="1"/>
      <protection locked="0"/>
    </xf>
    <xf numFmtId="0" fontId="5" fillId="2" borderId="31" xfId="0" applyFont="1" applyFill="1" applyBorder="1" applyAlignment="1" applyProtection="1">
      <alignment horizontal="left" vertical="top" wrapText="1"/>
      <protection locked="0"/>
    </xf>
    <xf numFmtId="0" fontId="5" fillId="3" borderId="30" xfId="0" applyFont="1" applyFill="1" applyBorder="1" applyAlignment="1" applyProtection="1">
      <alignment horizontal="left" vertical="top" wrapText="1"/>
    </xf>
    <xf numFmtId="0" fontId="5" fillId="3" borderId="31" xfId="0" applyFont="1" applyFill="1" applyBorder="1" applyAlignment="1" applyProtection="1">
      <alignment horizontal="left" vertical="top" wrapText="1"/>
    </xf>
    <xf numFmtId="0" fontId="5" fillId="2" borderId="27"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4" fillId="8" borderId="0" xfId="0" applyFont="1" applyFill="1" applyAlignment="1" applyProtection="1">
      <alignment horizontal="center" vertical="center"/>
    </xf>
    <xf numFmtId="0" fontId="5" fillId="2" borderId="2"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21" fillId="4"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5" fillId="3" borderId="1"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xf>
    <xf numFmtId="0" fontId="5" fillId="3" borderId="9"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9" fillId="9" borderId="3" xfId="0" applyFont="1" applyFill="1" applyBorder="1" applyAlignment="1" applyProtection="1">
      <alignment horizontal="center" vertical="top" wrapText="1"/>
    </xf>
    <xf numFmtId="0" fontId="9" fillId="9" borderId="10" xfId="0" applyFont="1" applyFill="1" applyBorder="1" applyAlignment="1" applyProtection="1">
      <alignment horizontal="center" vertical="top" wrapText="1"/>
    </xf>
    <xf numFmtId="0" fontId="9" fillId="9" borderId="7" xfId="0" applyFont="1" applyFill="1" applyBorder="1" applyAlignment="1" applyProtection="1">
      <alignment horizontal="center" vertical="top" wrapText="1"/>
    </xf>
    <xf numFmtId="0" fontId="2" fillId="3" borderId="10" xfId="0" applyFont="1" applyFill="1" applyBorder="1" applyAlignment="1" applyProtection="1">
      <alignment horizontal="center" vertical="top" wrapText="1"/>
    </xf>
    <xf numFmtId="0" fontId="3" fillId="3" borderId="2"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3" xfId="0" applyFont="1" applyFill="1" applyBorder="1" applyAlignment="1" applyProtection="1">
      <alignment horizontal="center" vertical="top" wrapText="1"/>
    </xf>
    <xf numFmtId="0" fontId="3" fillId="3" borderId="10" xfId="0" applyFont="1" applyFill="1" applyBorder="1" applyAlignment="1" applyProtection="1">
      <alignment horizontal="center" vertical="top" wrapText="1"/>
    </xf>
    <xf numFmtId="0" fontId="3" fillId="3" borderId="7" xfId="0" applyFont="1" applyFill="1" applyBorder="1" applyAlignment="1" applyProtection="1">
      <alignment horizontal="center" vertical="top" wrapText="1"/>
    </xf>
    <xf numFmtId="49" fontId="22" fillId="9" borderId="3" xfId="0" applyNumberFormat="1" applyFont="1" applyFill="1" applyBorder="1" applyAlignment="1" applyProtection="1">
      <alignment horizontal="center" vertical="top" wrapText="1"/>
    </xf>
    <xf numFmtId="49" fontId="22" fillId="9" borderId="10" xfId="0" applyNumberFormat="1" applyFont="1" applyFill="1" applyBorder="1" applyAlignment="1" applyProtection="1">
      <alignment horizontal="center" vertical="top" wrapText="1"/>
    </xf>
    <xf numFmtId="49" fontId="22" fillId="9" borderId="7" xfId="0" applyNumberFormat="1" applyFont="1" applyFill="1" applyBorder="1" applyAlignment="1" applyProtection="1">
      <alignment horizontal="center" vertical="top" wrapText="1"/>
    </xf>
    <xf numFmtId="49" fontId="5" fillId="3" borderId="2" xfId="0" applyNumberFormat="1" applyFont="1" applyFill="1" applyBorder="1" applyAlignment="1" applyProtection="1">
      <alignment horizontal="left" vertical="top" wrapText="1"/>
    </xf>
    <xf numFmtId="49" fontId="5" fillId="3" borderId="8" xfId="0" applyNumberFormat="1"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9" fillId="3" borderId="10" xfId="0" applyFont="1" applyFill="1" applyBorder="1" applyAlignment="1" applyProtection="1">
      <alignment horizontal="left" vertical="top" wrapText="1"/>
    </xf>
    <xf numFmtId="0" fontId="9" fillId="3" borderId="7" xfId="0" applyFont="1" applyFill="1" applyBorder="1" applyAlignment="1" applyProtection="1">
      <alignment horizontal="left" vertical="top" wrapText="1"/>
    </xf>
    <xf numFmtId="49" fontId="2" fillId="3" borderId="2" xfId="0" applyNumberFormat="1" applyFont="1" applyFill="1" applyBorder="1" applyAlignment="1" applyProtection="1">
      <alignment horizontal="left" vertical="top" wrapText="1"/>
    </xf>
    <xf numFmtId="49" fontId="2" fillId="3" borderId="8" xfId="0" applyNumberFormat="1"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10" xfId="0" applyFont="1" applyFill="1" applyBorder="1" applyAlignment="1" applyProtection="1">
      <alignment horizontal="left" vertical="top" wrapText="1"/>
    </xf>
    <xf numFmtId="49" fontId="5" fillId="3" borderId="9" xfId="0" applyNumberFormat="1" applyFont="1" applyFill="1" applyBorder="1" applyAlignment="1" applyProtection="1">
      <alignment horizontal="left" vertical="top" wrapText="1"/>
    </xf>
    <xf numFmtId="49" fontId="5" fillId="9" borderId="3" xfId="0" applyNumberFormat="1" applyFont="1" applyFill="1" applyBorder="1" applyAlignment="1" applyProtection="1">
      <alignment horizontal="left" vertical="top" wrapText="1"/>
    </xf>
    <xf numFmtId="49" fontId="5" fillId="9" borderId="10" xfId="0" applyNumberFormat="1" applyFont="1" applyFill="1" applyBorder="1" applyAlignment="1" applyProtection="1">
      <alignment horizontal="left" vertical="top" wrapText="1"/>
    </xf>
    <xf numFmtId="49" fontId="5" fillId="9" borderId="7"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wrapText="1"/>
    </xf>
    <xf numFmtId="49" fontId="5" fillId="3" borderId="12" xfId="0" applyNumberFormat="1" applyFont="1" applyFill="1" applyBorder="1" applyAlignment="1" applyProtection="1">
      <alignment horizontal="left" vertical="top" wrapText="1"/>
    </xf>
    <xf numFmtId="49" fontId="5" fillId="3" borderId="11" xfId="0" applyNumberFormat="1" applyFont="1" applyFill="1" applyBorder="1" applyAlignment="1" applyProtection="1">
      <alignment horizontal="left" vertical="top" wrapText="1"/>
    </xf>
    <xf numFmtId="0" fontId="17" fillId="3" borderId="1" xfId="0" applyFont="1" applyFill="1" applyBorder="1" applyAlignment="1" applyProtection="1">
      <alignment horizontal="left" vertical="top" wrapText="1"/>
    </xf>
    <xf numFmtId="0" fontId="4" fillId="9" borderId="3" xfId="0" applyFont="1" applyFill="1" applyBorder="1" applyAlignment="1" applyProtection="1">
      <alignment horizontal="center" vertical="top" wrapText="1"/>
    </xf>
    <xf numFmtId="0" fontId="4" fillId="9" borderId="10" xfId="0" applyFont="1" applyFill="1" applyBorder="1" applyAlignment="1" applyProtection="1">
      <alignment horizontal="center" vertical="top" wrapText="1"/>
    </xf>
    <xf numFmtId="0" fontId="4" fillId="9" borderId="7" xfId="0" applyFont="1" applyFill="1" applyBorder="1" applyAlignment="1" applyProtection="1">
      <alignment horizontal="center" vertical="top" wrapText="1"/>
    </xf>
    <xf numFmtId="49" fontId="5" fillId="9" borderId="3" xfId="0" applyNumberFormat="1" applyFont="1" applyFill="1" applyBorder="1" applyAlignment="1" applyProtection="1">
      <alignment horizontal="center" vertical="top" wrapText="1"/>
    </xf>
    <xf numFmtId="49" fontId="5" fillId="9" borderId="10" xfId="0" applyNumberFormat="1" applyFont="1" applyFill="1" applyBorder="1" applyAlignment="1" applyProtection="1">
      <alignment horizontal="center" vertical="top" wrapText="1"/>
    </xf>
    <xf numFmtId="49" fontId="5" fillId="9" borderId="7" xfId="0" applyNumberFormat="1" applyFont="1" applyFill="1" applyBorder="1" applyAlignment="1" applyProtection="1">
      <alignment horizontal="center" vertical="top" wrapText="1"/>
    </xf>
    <xf numFmtId="0" fontId="2" fillId="3" borderId="10" xfId="0" applyFont="1" applyFill="1" applyBorder="1" applyAlignment="1" applyProtection="1">
      <alignment horizontal="left" vertical="top"/>
    </xf>
    <xf numFmtId="0" fontId="7" fillId="3" borderId="8" xfId="0" applyFont="1" applyFill="1" applyBorder="1" applyAlignment="1" applyProtection="1">
      <alignment horizontal="left" vertical="top" wrapText="1"/>
    </xf>
    <xf numFmtId="0" fontId="7" fillId="3" borderId="1" xfId="0" applyFont="1" applyFill="1" applyBorder="1" applyAlignment="1" applyProtection="1">
      <alignment horizontal="left" vertical="top" wrapText="1"/>
    </xf>
    <xf numFmtId="49" fontId="5" fillId="3" borderId="13" xfId="0" applyNumberFormat="1" applyFont="1" applyFill="1" applyBorder="1" applyAlignment="1" applyProtection="1">
      <alignment horizontal="left" vertical="top" wrapText="1"/>
    </xf>
    <xf numFmtId="49" fontId="4" fillId="3" borderId="8" xfId="0" applyNumberFormat="1" applyFont="1" applyFill="1" applyBorder="1" applyAlignment="1" applyProtection="1">
      <alignment horizontal="left" vertical="top" wrapText="1"/>
    </xf>
    <xf numFmtId="49" fontId="4" fillId="3" borderId="1" xfId="0" applyNumberFormat="1" applyFont="1" applyFill="1" applyBorder="1" applyAlignment="1" applyProtection="1">
      <alignment horizontal="left" vertical="top" wrapText="1"/>
    </xf>
    <xf numFmtId="49" fontId="7" fillId="3" borderId="2" xfId="0" applyNumberFormat="1" applyFont="1" applyFill="1" applyBorder="1" applyAlignment="1" applyProtection="1">
      <alignment horizontal="left" vertical="top" wrapText="1"/>
    </xf>
    <xf numFmtId="49" fontId="7" fillId="3" borderId="8" xfId="0" applyNumberFormat="1" applyFont="1" applyFill="1" applyBorder="1" applyAlignment="1" applyProtection="1">
      <alignment horizontal="left" vertical="top" wrapText="1"/>
    </xf>
    <xf numFmtId="0" fontId="15" fillId="3" borderId="3" xfId="0" applyFont="1" applyFill="1" applyBorder="1" applyAlignment="1" applyProtection="1">
      <alignment horizontal="left" vertical="top" wrapText="1"/>
    </xf>
    <xf numFmtId="0" fontId="15" fillId="3" borderId="10" xfId="0" applyFont="1" applyFill="1" applyBorder="1" applyAlignment="1" applyProtection="1">
      <alignment horizontal="left" vertical="top" wrapText="1"/>
    </xf>
    <xf numFmtId="0" fontId="15" fillId="3" borderId="7" xfId="0" applyFont="1" applyFill="1" applyBorder="1" applyAlignment="1" applyProtection="1">
      <alignment horizontal="left" vertical="top" wrapText="1"/>
    </xf>
    <xf numFmtId="49" fontId="7" fillId="3" borderId="1" xfId="0" applyNumberFormat="1" applyFont="1" applyFill="1" applyBorder="1" applyAlignment="1" applyProtection="1">
      <alignment horizontal="left" vertical="top" wrapText="1"/>
    </xf>
    <xf numFmtId="2" fontId="2" fillId="3" borderId="3" xfId="0" applyNumberFormat="1" applyFont="1" applyFill="1" applyBorder="1" applyAlignment="1" applyProtection="1">
      <alignment horizontal="left" vertical="top"/>
    </xf>
    <xf numFmtId="2" fontId="2" fillId="3" borderId="10" xfId="0" applyNumberFormat="1" applyFont="1" applyFill="1" applyBorder="1" applyAlignment="1" applyProtection="1">
      <alignment horizontal="left" vertical="top"/>
    </xf>
    <xf numFmtId="2" fontId="2" fillId="3" borderId="7" xfId="0" applyNumberFormat="1" applyFont="1" applyFill="1" applyBorder="1" applyAlignment="1" applyProtection="1">
      <alignment horizontal="left" vertical="top"/>
    </xf>
    <xf numFmtId="49" fontId="5" fillId="3" borderId="0" xfId="0" applyNumberFormat="1" applyFont="1" applyFill="1" applyAlignment="1" applyProtection="1">
      <alignment horizontal="left" vertical="top" wrapText="1"/>
    </xf>
    <xf numFmtId="0" fontId="4" fillId="9" borderId="3" xfId="0" applyFont="1" applyFill="1" applyBorder="1" applyAlignment="1" applyProtection="1">
      <alignment horizontal="left" vertical="top" wrapText="1"/>
    </xf>
    <xf numFmtId="0" fontId="4" fillId="9" borderId="10" xfId="0" applyFont="1" applyFill="1" applyBorder="1" applyAlignment="1" applyProtection="1">
      <alignment horizontal="left" vertical="top" wrapText="1"/>
    </xf>
    <xf numFmtId="0" fontId="4" fillId="9" borderId="7" xfId="0" applyFont="1" applyFill="1" applyBorder="1" applyAlignment="1" applyProtection="1">
      <alignment horizontal="left" vertical="top" wrapText="1"/>
    </xf>
    <xf numFmtId="0" fontId="15" fillId="3" borderId="1" xfId="0" applyFont="1" applyFill="1" applyBorder="1" applyAlignment="1" applyProtection="1">
      <alignment horizontal="left" vertical="top" wrapText="1"/>
    </xf>
    <xf numFmtId="0" fontId="7" fillId="3" borderId="9" xfId="0" applyFont="1" applyFill="1" applyBorder="1" applyAlignment="1" applyProtection="1">
      <alignment horizontal="left" vertical="top" wrapText="1"/>
    </xf>
    <xf numFmtId="0" fontId="7" fillId="3" borderId="2" xfId="0" applyFont="1" applyFill="1" applyBorder="1" applyAlignment="1" applyProtection="1">
      <alignment horizontal="left" vertical="top" wrapText="1"/>
    </xf>
    <xf numFmtId="0" fontId="9" fillId="3" borderId="3" xfId="0" applyFont="1" applyFill="1" applyBorder="1" applyAlignment="1" applyProtection="1">
      <alignment horizontal="center" vertical="top" wrapText="1"/>
    </xf>
    <xf numFmtId="0" fontId="9" fillId="3" borderId="10" xfId="0" applyFont="1" applyFill="1" applyBorder="1" applyAlignment="1" applyProtection="1">
      <alignment horizontal="center" vertical="top" wrapText="1"/>
    </xf>
    <xf numFmtId="0" fontId="9" fillId="3" borderId="7" xfId="0" applyFont="1" applyFill="1" applyBorder="1" applyAlignment="1" applyProtection="1">
      <alignment horizontal="center" vertical="top" wrapText="1"/>
    </xf>
    <xf numFmtId="0" fontId="10" fillId="3" borderId="1" xfId="0" applyFont="1" applyFill="1" applyBorder="1" applyAlignment="1" applyProtection="1">
      <alignment horizontal="left" vertical="top" wrapText="1"/>
    </xf>
  </cellXfs>
  <cellStyles count="3">
    <cellStyle name="Hyperlink" xfId="2" builtinId="8"/>
    <cellStyle name="Normal" xfId="0" builtinId="0"/>
    <cellStyle name="Per cent" xfId="1" builtinId="5"/>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00"/>
      <color rgb="FFD883FF"/>
      <color rgb="FFCC99FF"/>
      <color rgb="FF943C77"/>
      <color rgb="FFFFD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URINE SCORECARD</a:t>
            </a:r>
          </a:p>
        </c:rich>
      </c:tx>
      <c:overlay val="0"/>
    </c:title>
    <c:autoTitleDeleted val="0"/>
    <c:plotArea>
      <c:layout/>
      <c:barChart>
        <c:barDir val="bar"/>
        <c:grouping val="clustered"/>
        <c:varyColors val="0"/>
        <c:ser>
          <c:idx val="0"/>
          <c:order val="0"/>
          <c:tx>
            <c:strRef>
              <c:f>'AMR SUMMARY REPORT'!$I$82</c:f>
              <c:strCache>
                <c:ptCount val="1"/>
                <c:pt idx="0">
                  <c:v>Current Audit</c:v>
                </c:pt>
              </c:strCache>
            </c:strRef>
          </c:tx>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REPORT'!$J$85:$J$96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BE2-48A9-B9EE-F66EB7D5222B}"/>
            </c:ext>
          </c:extLst>
        </c:ser>
        <c:ser>
          <c:idx val="1"/>
          <c:order val="1"/>
          <c:tx>
            <c:strRef>
              <c:f>'AMR SUMMARY REPORT'!$K$82</c:f>
              <c:strCache>
                <c:ptCount val="1"/>
                <c:pt idx="0">
                  <c:v>Previous audit</c:v>
                </c:pt>
              </c:strCache>
            </c:strRef>
          </c:tx>
          <c:spPr>
            <a:solidFill>
              <a:schemeClr val="bg1">
                <a:lumMod val="50000"/>
              </a:schemeClr>
            </a:solidFill>
          </c:spPr>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REPORT'!$L$85:$L$96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BE2-48A9-B9EE-F66EB7D5222B}"/>
            </c:ext>
          </c:extLst>
        </c:ser>
        <c:dLbls>
          <c:showLegendKey val="0"/>
          <c:showVal val="0"/>
          <c:showCatName val="0"/>
          <c:showSerName val="0"/>
          <c:showPercent val="0"/>
          <c:showBubbleSize val="0"/>
        </c:dLbls>
        <c:gapWidth val="150"/>
        <c:axId val="121812480"/>
        <c:axId val="118900416"/>
      </c:barChart>
      <c:catAx>
        <c:axId val="121812480"/>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0416"/>
        <c:crosses val="autoZero"/>
        <c:auto val="1"/>
        <c:lblAlgn val="ctr"/>
        <c:lblOffset val="100"/>
        <c:noMultiLvlLbl val="0"/>
      </c:catAx>
      <c:valAx>
        <c:axId val="118900416"/>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21812480"/>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layout>
        <c:manualLayout>
          <c:xMode val="edge"/>
          <c:yMode val="edge"/>
          <c:x val="3.9626657694678852E-2"/>
          <c:y val="0.87589304681402991"/>
          <c:w val="0.25078897904094377"/>
          <c:h val="8.604158791020021E-2"/>
        </c:manualLayout>
      </c:layout>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FECES SCORECARD</a:t>
            </a:r>
          </a:p>
        </c:rich>
      </c:tx>
      <c:overlay val="0"/>
    </c:title>
    <c:autoTitleDeleted val="0"/>
    <c:plotArea>
      <c:layout/>
      <c:barChart>
        <c:barDir val="bar"/>
        <c:grouping val="clustered"/>
        <c:varyColors val="0"/>
        <c:ser>
          <c:idx val="0"/>
          <c:order val="0"/>
          <c:tx>
            <c:strRef>
              <c:f>'AMR SUMMARY REPORT'!$I$82</c:f>
              <c:strCache>
                <c:ptCount val="1"/>
                <c:pt idx="0">
                  <c:v>Current Audit</c:v>
                </c:pt>
              </c:strCache>
            </c:strRef>
          </c:tx>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REPORT'!$J$120:$J$131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61F-42DC-BB03-5BCA816C00CA}"/>
            </c:ext>
          </c:extLst>
        </c:ser>
        <c:ser>
          <c:idx val="1"/>
          <c:order val="1"/>
          <c:tx>
            <c:strRef>
              <c:f>'AMR SUMMARY REPORT'!$K$82</c:f>
              <c:strCache>
                <c:ptCount val="1"/>
                <c:pt idx="0">
                  <c:v>Previous audit</c:v>
                </c:pt>
              </c:strCache>
            </c:strRef>
          </c:tx>
          <c:spPr>
            <a:solidFill>
              <a:schemeClr val="bg1">
                <a:lumMod val="50000"/>
              </a:schemeClr>
            </a:solidFill>
          </c:spPr>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REPORT'!$L$120:$L$131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61F-42DC-BB03-5BCA816C00CA}"/>
            </c:ext>
          </c:extLst>
        </c:ser>
        <c:dLbls>
          <c:showLegendKey val="0"/>
          <c:showVal val="0"/>
          <c:showCatName val="0"/>
          <c:showSerName val="0"/>
          <c:showPercent val="0"/>
          <c:showBubbleSize val="0"/>
        </c:dLbls>
        <c:gapWidth val="150"/>
        <c:axId val="118837248"/>
        <c:axId val="118902720"/>
      </c:barChart>
      <c:catAx>
        <c:axId val="118837248"/>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2720"/>
        <c:crosses val="autoZero"/>
        <c:auto val="1"/>
        <c:lblAlgn val="ctr"/>
        <c:lblOffset val="100"/>
        <c:noMultiLvlLbl val="0"/>
      </c:catAx>
      <c:valAx>
        <c:axId val="118902720"/>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18837248"/>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BLOOD SCORECARD</a:t>
            </a:r>
          </a:p>
        </c:rich>
      </c:tx>
      <c:overlay val="0"/>
    </c:title>
    <c:autoTitleDeleted val="0"/>
    <c:plotArea>
      <c:layout/>
      <c:barChart>
        <c:barDir val="bar"/>
        <c:grouping val="clustered"/>
        <c:varyColors val="0"/>
        <c:ser>
          <c:idx val="0"/>
          <c:order val="0"/>
          <c:tx>
            <c:strRef>
              <c:f>'AMR SUMMARY REPORT'!$I$82</c:f>
              <c:strCache>
                <c:ptCount val="1"/>
                <c:pt idx="0">
                  <c:v>Current Audit</c:v>
                </c:pt>
              </c:strCache>
            </c:strRef>
          </c:tx>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REPORT'!$J$155:$J$166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D5C-4566-A94B-4A1E167B41C5}"/>
            </c:ext>
          </c:extLst>
        </c:ser>
        <c:ser>
          <c:idx val="1"/>
          <c:order val="1"/>
          <c:tx>
            <c:strRef>
              <c:f>'AMR SUMMARY REPORT'!$K$82</c:f>
              <c:strCache>
                <c:ptCount val="1"/>
                <c:pt idx="0">
                  <c:v>Previous audit</c:v>
                </c:pt>
              </c:strCache>
            </c:strRef>
          </c:tx>
          <c:spPr>
            <a:solidFill>
              <a:schemeClr val="bg1">
                <a:lumMod val="50000"/>
              </a:schemeClr>
            </a:solidFill>
          </c:spPr>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REPORT'!$L$155:$L$166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D5C-4566-A94B-4A1E167B41C5}"/>
            </c:ext>
          </c:extLst>
        </c:ser>
        <c:dLbls>
          <c:showLegendKey val="0"/>
          <c:showVal val="0"/>
          <c:showCatName val="0"/>
          <c:showSerName val="0"/>
          <c:showPercent val="0"/>
          <c:showBubbleSize val="0"/>
        </c:dLbls>
        <c:gapWidth val="150"/>
        <c:axId val="118838272"/>
        <c:axId val="118905024"/>
      </c:barChart>
      <c:catAx>
        <c:axId val="118838272"/>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5024"/>
        <c:crosses val="autoZero"/>
        <c:auto val="1"/>
        <c:lblAlgn val="ctr"/>
        <c:lblOffset val="100"/>
        <c:noMultiLvlLbl val="0"/>
      </c:catAx>
      <c:valAx>
        <c:axId val="118905024"/>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18838272"/>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GENITAL SCORECARD</a:t>
            </a:r>
          </a:p>
        </c:rich>
      </c:tx>
      <c:overlay val="0"/>
    </c:title>
    <c:autoTitleDeleted val="0"/>
    <c:plotArea>
      <c:layout/>
      <c:barChart>
        <c:barDir val="bar"/>
        <c:grouping val="clustered"/>
        <c:varyColors val="0"/>
        <c:ser>
          <c:idx val="0"/>
          <c:order val="0"/>
          <c:tx>
            <c:strRef>
              <c:f>'AMR SUMMARY REPORT'!$I$82</c:f>
              <c:strCache>
                <c:ptCount val="1"/>
                <c:pt idx="0">
                  <c:v>Current Audit</c:v>
                </c:pt>
              </c:strCache>
            </c:strRef>
          </c:tx>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REPORT'!$J$190:$J$201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5F-4E6E-92E7-CC57CC4721F3}"/>
            </c:ext>
          </c:extLst>
        </c:ser>
        <c:ser>
          <c:idx val="1"/>
          <c:order val="1"/>
          <c:tx>
            <c:strRef>
              <c:f>'AMR SUMMARY REPORT'!$K$82</c:f>
              <c:strCache>
                <c:ptCount val="1"/>
                <c:pt idx="0">
                  <c:v>Previous audit</c:v>
                </c:pt>
              </c:strCache>
            </c:strRef>
          </c:tx>
          <c:spPr>
            <a:solidFill>
              <a:schemeClr val="bg1">
                <a:lumMod val="50000"/>
              </a:schemeClr>
            </a:solidFill>
            <a:ln>
              <a:noFill/>
            </a:ln>
          </c:spPr>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REPORT'!$L$190:$L$201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5F-4E6E-92E7-CC57CC4721F3}"/>
            </c:ext>
          </c:extLst>
        </c:ser>
        <c:dLbls>
          <c:showLegendKey val="0"/>
          <c:showVal val="0"/>
          <c:showCatName val="0"/>
          <c:showSerName val="0"/>
          <c:showPercent val="0"/>
          <c:showBubbleSize val="0"/>
        </c:dLbls>
        <c:gapWidth val="150"/>
        <c:axId val="118838272"/>
        <c:axId val="118905024"/>
      </c:barChart>
      <c:catAx>
        <c:axId val="118838272"/>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5024"/>
        <c:crosses val="autoZero"/>
        <c:auto val="1"/>
        <c:lblAlgn val="ctr"/>
        <c:lblOffset val="100"/>
        <c:noMultiLvlLbl val="0"/>
      </c:catAx>
      <c:valAx>
        <c:axId val="118905024"/>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18838272"/>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PULMONARY SCORECARD</a:t>
            </a:r>
          </a:p>
        </c:rich>
      </c:tx>
      <c:overlay val="0"/>
    </c:title>
    <c:autoTitleDeleted val="0"/>
    <c:plotArea>
      <c:layout/>
      <c:barChart>
        <c:barDir val="bar"/>
        <c:grouping val="clustered"/>
        <c:varyColors val="0"/>
        <c:ser>
          <c:idx val="0"/>
          <c:order val="0"/>
          <c:tx>
            <c:strRef>
              <c:f>'AMR SUMMARY REPORT'!$I$82</c:f>
              <c:strCache>
                <c:ptCount val="1"/>
                <c:pt idx="0">
                  <c:v>Current Audit</c:v>
                </c:pt>
              </c:strCache>
            </c:strRef>
          </c:tx>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REPORT'!$J$225:$J$236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8C3-4BE7-A9C4-C2EB1E759307}"/>
            </c:ext>
          </c:extLst>
        </c:ser>
        <c:ser>
          <c:idx val="1"/>
          <c:order val="1"/>
          <c:tx>
            <c:strRef>
              <c:f>'AMR SUMMARY REPORT'!$K$82</c:f>
              <c:strCache>
                <c:ptCount val="1"/>
                <c:pt idx="0">
                  <c:v>Previous audit</c:v>
                </c:pt>
              </c:strCache>
            </c:strRef>
          </c:tx>
          <c:spPr>
            <a:solidFill>
              <a:schemeClr val="bg1">
                <a:lumMod val="50000"/>
              </a:schemeClr>
            </a:solidFill>
            <a:ln>
              <a:noFill/>
            </a:ln>
          </c:spPr>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REPORT'!$L$225:$L$236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8C3-4BE7-A9C4-C2EB1E759307}"/>
            </c:ext>
          </c:extLst>
        </c:ser>
        <c:dLbls>
          <c:showLegendKey val="0"/>
          <c:showVal val="0"/>
          <c:showCatName val="0"/>
          <c:showSerName val="0"/>
          <c:showPercent val="0"/>
          <c:showBubbleSize val="0"/>
        </c:dLbls>
        <c:gapWidth val="150"/>
        <c:axId val="118838272"/>
        <c:axId val="118905024"/>
      </c:barChart>
      <c:catAx>
        <c:axId val="118838272"/>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5024"/>
        <c:crosses val="autoZero"/>
        <c:auto val="1"/>
        <c:lblAlgn val="ctr"/>
        <c:lblOffset val="100"/>
        <c:noMultiLvlLbl val="0"/>
      </c:catAx>
      <c:valAx>
        <c:axId val="118905024"/>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18838272"/>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WOUND SCORECARD</a:t>
            </a:r>
          </a:p>
        </c:rich>
      </c:tx>
      <c:overlay val="0"/>
    </c:title>
    <c:autoTitleDeleted val="0"/>
    <c:plotArea>
      <c:layout/>
      <c:barChart>
        <c:barDir val="bar"/>
        <c:grouping val="clustered"/>
        <c:varyColors val="0"/>
        <c:ser>
          <c:idx val="0"/>
          <c:order val="0"/>
          <c:tx>
            <c:strRef>
              <c:f>'AMR SUMMARY REPORT'!$I$82</c:f>
              <c:strCache>
                <c:ptCount val="1"/>
                <c:pt idx="0">
                  <c:v>Current Audit</c:v>
                </c:pt>
              </c:strCache>
            </c:strRef>
          </c:tx>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REPORT'!$J$260:$J$271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73C-4379-997C-F72E331D4BE5}"/>
            </c:ext>
          </c:extLst>
        </c:ser>
        <c:ser>
          <c:idx val="1"/>
          <c:order val="1"/>
          <c:tx>
            <c:strRef>
              <c:f>'AMR SUMMARY REPORT'!$K$82</c:f>
              <c:strCache>
                <c:ptCount val="1"/>
                <c:pt idx="0">
                  <c:v>Previous audit</c:v>
                </c:pt>
              </c:strCache>
            </c:strRef>
          </c:tx>
          <c:spPr>
            <a:solidFill>
              <a:schemeClr val="bg1">
                <a:lumMod val="50000"/>
              </a:schemeClr>
            </a:solidFill>
            <a:ln>
              <a:noFill/>
            </a:ln>
          </c:spPr>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REPORT'!$L$260:$L$271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73C-4379-997C-F72E331D4BE5}"/>
            </c:ext>
          </c:extLst>
        </c:ser>
        <c:dLbls>
          <c:showLegendKey val="0"/>
          <c:showVal val="0"/>
          <c:showCatName val="0"/>
          <c:showSerName val="0"/>
          <c:showPercent val="0"/>
          <c:showBubbleSize val="0"/>
        </c:dLbls>
        <c:gapWidth val="150"/>
        <c:axId val="118838272"/>
        <c:axId val="118905024"/>
      </c:barChart>
      <c:catAx>
        <c:axId val="118838272"/>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5024"/>
        <c:crosses val="autoZero"/>
        <c:auto val="1"/>
        <c:lblAlgn val="ctr"/>
        <c:lblOffset val="100"/>
        <c:noMultiLvlLbl val="0"/>
      </c:catAx>
      <c:valAx>
        <c:axId val="118905024"/>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18838272"/>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GENERAL SCORECARD</a:t>
            </a:r>
          </a:p>
        </c:rich>
      </c:tx>
      <c:overlay val="0"/>
    </c:title>
    <c:autoTitleDeleted val="0"/>
    <c:plotArea>
      <c:layout/>
      <c:barChart>
        <c:barDir val="bar"/>
        <c:grouping val="clustered"/>
        <c:varyColors val="0"/>
        <c:ser>
          <c:idx val="0"/>
          <c:order val="0"/>
          <c:tx>
            <c:strRef>
              <c:f>'AMR SUMMARY REPORT'!$I$82</c:f>
              <c:strCache>
                <c:ptCount val="1"/>
                <c:pt idx="0">
                  <c:v>Current Audit</c:v>
                </c:pt>
              </c:strCache>
            </c:strRef>
          </c:tx>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REPORT'!$J$50:$J$61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873-44E9-98EC-3B1B1DEF9DCC}"/>
            </c:ext>
          </c:extLst>
        </c:ser>
        <c:ser>
          <c:idx val="1"/>
          <c:order val="1"/>
          <c:tx>
            <c:strRef>
              <c:f>'AMR SUMMARY REPORT'!$K$82</c:f>
              <c:strCache>
                <c:ptCount val="1"/>
                <c:pt idx="0">
                  <c:v>Previous audit</c:v>
                </c:pt>
              </c:strCache>
            </c:strRef>
          </c:tx>
          <c:spPr>
            <a:solidFill>
              <a:schemeClr val="bg1">
                <a:lumMod val="50000"/>
              </a:schemeClr>
            </a:solidFill>
            <a:ln>
              <a:noFill/>
            </a:ln>
          </c:spPr>
          <c:invertIfNegative val="0"/>
          <c:cat>
            <c:strRef>
              <c:f>'AMR SUMMARY REPORT'!$B$169:$E$180</c:f>
              <c:strCache>
                <c:ptCount val="12"/>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strCache>
            </c:strRef>
          </c:cat>
          <c:val>
            <c:numRef>
              <c:f>'AMR SUMMARY REPORT'!$L$50:$L$61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873-44E9-98EC-3B1B1DEF9DCC}"/>
            </c:ext>
          </c:extLst>
        </c:ser>
        <c:dLbls>
          <c:showLegendKey val="0"/>
          <c:showVal val="0"/>
          <c:showCatName val="0"/>
          <c:showSerName val="0"/>
          <c:showPercent val="0"/>
          <c:showBubbleSize val="0"/>
        </c:dLbls>
        <c:gapWidth val="150"/>
        <c:axId val="121812480"/>
        <c:axId val="118900416"/>
      </c:barChart>
      <c:catAx>
        <c:axId val="121812480"/>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0416"/>
        <c:crosses val="autoZero"/>
        <c:auto val="1"/>
        <c:lblAlgn val="ctr"/>
        <c:lblOffset val="100"/>
        <c:noMultiLvlLbl val="0"/>
      </c:catAx>
      <c:valAx>
        <c:axId val="118900416"/>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21812480"/>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PER SECTION</a:t>
            </a:r>
            <a:endParaRPr lang="en-US" sz="1100"/>
          </a:p>
        </c:rich>
      </c:tx>
      <c:overlay val="0"/>
    </c:title>
    <c:autoTitleDeleted val="0"/>
    <c:plotArea>
      <c:layout/>
      <c:barChart>
        <c:barDir val="bar"/>
        <c:grouping val="clustered"/>
        <c:varyColors val="0"/>
        <c:ser>
          <c:idx val="0"/>
          <c:order val="0"/>
          <c:tx>
            <c:strRef>
              <c:f>'SLIPTA SUMMARY REPORT'!$F$26</c:f>
              <c:strCache>
                <c:ptCount val="1"/>
                <c:pt idx="0">
                  <c:v>Current Audit</c:v>
                </c:pt>
              </c:strCache>
            </c:strRef>
          </c:tx>
          <c:spPr>
            <a:solidFill>
              <a:schemeClr val="accent1"/>
            </a:solidFill>
            <a:ln w="12700">
              <a:noFill/>
            </a:ln>
          </c:spPr>
          <c:invertIfNegative val="0"/>
          <c:cat>
            <c:strRef>
              <c:f>'SLIPTA SUMMARY REPORT'!$B$44:$E$56</c:f>
              <c:strCache>
                <c:ptCount val="13"/>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pt idx="12">
                  <c:v>13. AMR Technical proficiency</c:v>
                </c:pt>
              </c:strCache>
            </c:strRef>
          </c:cat>
          <c:val>
            <c:numRef>
              <c:f>'SLIPTA SUMMARY REPORT'!$G$29:$G$40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004-4B54-BF8D-78A96E5A6313}"/>
            </c:ext>
          </c:extLst>
        </c:ser>
        <c:ser>
          <c:idx val="1"/>
          <c:order val="1"/>
          <c:tx>
            <c:strRef>
              <c:f>'SLIPTA SUMMARY REPORT'!$H$26</c:f>
              <c:strCache>
                <c:ptCount val="1"/>
                <c:pt idx="0">
                  <c:v>Previous audit</c:v>
                </c:pt>
              </c:strCache>
            </c:strRef>
          </c:tx>
          <c:spPr>
            <a:solidFill>
              <a:schemeClr val="bg1">
                <a:lumMod val="50000"/>
              </a:schemeClr>
            </a:solidFill>
            <a:ln w="12700">
              <a:noFill/>
            </a:ln>
          </c:spPr>
          <c:invertIfNegative val="0"/>
          <c:cat>
            <c:strRef>
              <c:f>'SLIPTA SUMMARY REPORT'!$B$44:$E$56</c:f>
              <c:strCache>
                <c:ptCount val="13"/>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pt idx="12">
                  <c:v>13. AMR Technical proficiency</c:v>
                </c:pt>
              </c:strCache>
            </c:strRef>
          </c:cat>
          <c:val>
            <c:numRef>
              <c:f>'SLIPTA SUMMARY REPORT'!$I$29:$I$40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004-4B54-BF8D-78A96E5A6313}"/>
            </c:ext>
          </c:extLst>
        </c:ser>
        <c:dLbls>
          <c:showLegendKey val="0"/>
          <c:showVal val="0"/>
          <c:showCatName val="0"/>
          <c:showSerName val="0"/>
          <c:showPercent val="0"/>
          <c:showBubbleSize val="0"/>
        </c:dLbls>
        <c:gapWidth val="150"/>
        <c:axId val="126829056"/>
        <c:axId val="121915648"/>
      </c:barChart>
      <c:catAx>
        <c:axId val="126829056"/>
        <c:scaling>
          <c:orientation val="maxMin"/>
        </c:scaling>
        <c:delete val="0"/>
        <c:axPos val="l"/>
        <c:majorGridlines>
          <c:spPr>
            <a:ln>
              <a:noFill/>
            </a:ln>
          </c:spPr>
        </c:majorGridlines>
        <c:numFmt formatCode="General" sourceLinked="1"/>
        <c:majorTickMark val="out"/>
        <c:minorTickMark val="none"/>
        <c:tickLblPos val="nextTo"/>
        <c:crossAx val="121915648"/>
        <c:crosses val="autoZero"/>
        <c:auto val="1"/>
        <c:lblAlgn val="ctr"/>
        <c:lblOffset val="100"/>
        <c:noMultiLvlLbl val="0"/>
      </c:catAx>
      <c:valAx>
        <c:axId val="121915648"/>
        <c:scaling>
          <c:orientation val="minMax"/>
          <c:max val="1"/>
          <c:min val="0"/>
        </c:scaling>
        <c:delete val="0"/>
        <c:axPos val="t"/>
        <c:majorGridlines>
          <c:spPr>
            <a:ln>
              <a:noFill/>
            </a:ln>
          </c:spPr>
        </c:majorGridlines>
        <c:numFmt formatCode="0%" sourceLinked="1"/>
        <c:majorTickMark val="cross"/>
        <c:minorTickMark val="none"/>
        <c:tickLblPos val="nextTo"/>
        <c:crossAx val="126829056"/>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3238500</xdr:colOff>
      <xdr:row>0</xdr:row>
      <xdr:rowOff>0</xdr:rowOff>
    </xdr:from>
    <xdr:to>
      <xdr:col>0</xdr:col>
      <xdr:colOff>6832600</xdr:colOff>
      <xdr:row>0</xdr:row>
      <xdr:rowOff>2070100</xdr:rowOff>
    </xdr:to>
    <xdr:pic>
      <xdr:nvPicPr>
        <xdr:cNvPr id="4" name="Picture 3">
          <a:extLst>
            <a:ext uri="{FF2B5EF4-FFF2-40B4-BE49-F238E27FC236}">
              <a16:creationId xmlns:a16="http://schemas.microsoft.com/office/drawing/2014/main" id="{F51362F6-F0FE-6044-98BE-B7A12EFC0C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0" y="0"/>
          <a:ext cx="3594100" cy="2070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38100</xdr:colOff>
      <xdr:row>0</xdr:row>
      <xdr:rowOff>0</xdr:rowOff>
    </xdr:from>
    <xdr:to>
      <xdr:col>20</xdr:col>
      <xdr:colOff>279400</xdr:colOff>
      <xdr:row>0</xdr:row>
      <xdr:rowOff>2070100</xdr:rowOff>
    </xdr:to>
    <xdr:pic>
      <xdr:nvPicPr>
        <xdr:cNvPr id="5" name="Picture 4">
          <a:extLst>
            <a:ext uri="{FF2B5EF4-FFF2-40B4-BE49-F238E27FC236}">
              <a16:creationId xmlns:a16="http://schemas.microsoft.com/office/drawing/2014/main" id="{91C83004-CDA9-914A-9A0A-187C36CCE4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6200" y="0"/>
          <a:ext cx="3594100" cy="20701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12700</xdr:colOff>
      <xdr:row>0</xdr:row>
      <xdr:rowOff>0</xdr:rowOff>
    </xdr:from>
    <xdr:to>
      <xdr:col>9</xdr:col>
      <xdr:colOff>101600</xdr:colOff>
      <xdr:row>0</xdr:row>
      <xdr:rowOff>2070100</xdr:rowOff>
    </xdr:to>
    <xdr:pic>
      <xdr:nvPicPr>
        <xdr:cNvPr id="5" name="Picture 4">
          <a:extLst>
            <a:ext uri="{FF2B5EF4-FFF2-40B4-BE49-F238E27FC236}">
              <a16:creationId xmlns:a16="http://schemas.microsoft.com/office/drawing/2014/main" id="{6A788126-6837-1641-8860-D00639BDEE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4200" y="0"/>
          <a:ext cx="3594100" cy="20701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97</xdr:row>
      <xdr:rowOff>9525</xdr:rowOff>
    </xdr:from>
    <xdr:to>
      <xdr:col>14</xdr:col>
      <xdr:colOff>0</xdr:colOff>
      <xdr:row>114</xdr:row>
      <xdr:rowOff>9525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9525</xdr:rowOff>
    </xdr:from>
    <xdr:to>
      <xdr:col>14</xdr:col>
      <xdr:colOff>0</xdr:colOff>
      <xdr:row>149</xdr:row>
      <xdr:rowOff>9525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167</xdr:row>
      <xdr:rowOff>0</xdr:rowOff>
    </xdr:from>
    <xdr:to>
      <xdr:col>14</xdr:col>
      <xdr:colOff>0</xdr:colOff>
      <xdr:row>184</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202</xdr:row>
      <xdr:rowOff>0</xdr:rowOff>
    </xdr:from>
    <xdr:to>
      <xdr:col>14</xdr:col>
      <xdr:colOff>0</xdr:colOff>
      <xdr:row>219</xdr:row>
      <xdr:rowOff>0</xdr:rowOff>
    </xdr:to>
    <xdr:graphicFrame macro="">
      <xdr:nvGraphicFramePr>
        <xdr:cNvPr id="12" name="Chart 11">
          <a:extLst>
            <a:ext uri="{FF2B5EF4-FFF2-40B4-BE49-F238E27FC236}">
              <a16:creationId xmlns:a16="http://schemas.microsoft.com/office/drawing/2014/main" id="{1588A6AF-DC8B-423E-AF45-9DB503A86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237</xdr:row>
      <xdr:rowOff>0</xdr:rowOff>
    </xdr:from>
    <xdr:to>
      <xdr:col>14</xdr:col>
      <xdr:colOff>0</xdr:colOff>
      <xdr:row>254</xdr:row>
      <xdr:rowOff>0</xdr:rowOff>
    </xdr:to>
    <xdr:graphicFrame macro="">
      <xdr:nvGraphicFramePr>
        <xdr:cNvPr id="9" name="Chart 8">
          <a:extLst>
            <a:ext uri="{FF2B5EF4-FFF2-40B4-BE49-F238E27FC236}">
              <a16:creationId xmlns:a16="http://schemas.microsoft.com/office/drawing/2014/main" id="{BC2E6D7C-458A-41A1-8D46-8AD4B3520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272</xdr:row>
      <xdr:rowOff>0</xdr:rowOff>
    </xdr:from>
    <xdr:to>
      <xdr:col>14</xdr:col>
      <xdr:colOff>0</xdr:colOff>
      <xdr:row>289</xdr:row>
      <xdr:rowOff>0</xdr:rowOff>
    </xdr:to>
    <xdr:graphicFrame macro="">
      <xdr:nvGraphicFramePr>
        <xdr:cNvPr id="10" name="Chart 9">
          <a:extLst>
            <a:ext uri="{FF2B5EF4-FFF2-40B4-BE49-F238E27FC236}">
              <a16:creationId xmlns:a16="http://schemas.microsoft.com/office/drawing/2014/main" id="{FE067E8E-DE75-440F-BACE-C7DDA1BC6F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62</xdr:row>
      <xdr:rowOff>9525</xdr:rowOff>
    </xdr:from>
    <xdr:to>
      <xdr:col>14</xdr:col>
      <xdr:colOff>0</xdr:colOff>
      <xdr:row>79</xdr:row>
      <xdr:rowOff>9525</xdr:rowOff>
    </xdr:to>
    <xdr:graphicFrame macro="">
      <xdr:nvGraphicFramePr>
        <xdr:cNvPr id="11" name="Chart 10">
          <a:extLst>
            <a:ext uri="{FF2B5EF4-FFF2-40B4-BE49-F238E27FC236}">
              <a16:creationId xmlns:a16="http://schemas.microsoft.com/office/drawing/2014/main" id="{7F7C1B8C-ADAA-4D34-B6D3-2BCE7E593A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241300</xdr:colOff>
      <xdr:row>0</xdr:row>
      <xdr:rowOff>0</xdr:rowOff>
    </xdr:from>
    <xdr:to>
      <xdr:col>10</xdr:col>
      <xdr:colOff>228600</xdr:colOff>
      <xdr:row>0</xdr:row>
      <xdr:rowOff>2070100</xdr:rowOff>
    </xdr:to>
    <xdr:pic>
      <xdr:nvPicPr>
        <xdr:cNvPr id="16" name="Picture 15">
          <a:extLst>
            <a:ext uri="{FF2B5EF4-FFF2-40B4-BE49-F238E27FC236}">
              <a16:creationId xmlns:a16="http://schemas.microsoft.com/office/drawing/2014/main" id="{A6FE20C6-866A-954F-9CC4-D34CC4C2A8C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175000" y="0"/>
          <a:ext cx="3594100" cy="20701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42</xdr:row>
      <xdr:rowOff>3175</xdr:rowOff>
    </xdr:from>
    <xdr:to>
      <xdr:col>10</xdr:col>
      <xdr:colOff>0</xdr:colOff>
      <xdr:row>63</xdr:row>
      <xdr:rowOff>98425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12700</xdr:colOff>
      <xdr:row>0</xdr:row>
      <xdr:rowOff>0</xdr:rowOff>
    </xdr:from>
    <xdr:to>
      <xdr:col>6</xdr:col>
      <xdr:colOff>711200</xdr:colOff>
      <xdr:row>0</xdr:row>
      <xdr:rowOff>2070100</xdr:rowOff>
    </xdr:to>
    <xdr:pic>
      <xdr:nvPicPr>
        <xdr:cNvPr id="6" name="Picture 5">
          <a:extLst>
            <a:ext uri="{FF2B5EF4-FFF2-40B4-BE49-F238E27FC236}">
              <a16:creationId xmlns:a16="http://schemas.microsoft.com/office/drawing/2014/main" id="{81EF48C9-D938-C54F-8738-E32C4DCBE5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60700" y="0"/>
          <a:ext cx="3594100" cy="207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3365500</xdr:colOff>
      <xdr:row>0</xdr:row>
      <xdr:rowOff>0</xdr:rowOff>
    </xdr:from>
    <xdr:to>
      <xdr:col>0</xdr:col>
      <xdr:colOff>6959600</xdr:colOff>
      <xdr:row>0</xdr:row>
      <xdr:rowOff>2070100</xdr:rowOff>
    </xdr:to>
    <xdr:pic>
      <xdr:nvPicPr>
        <xdr:cNvPr id="2" name="Picture 1">
          <a:extLst>
            <a:ext uri="{FF2B5EF4-FFF2-40B4-BE49-F238E27FC236}">
              <a16:creationId xmlns:a16="http://schemas.microsoft.com/office/drawing/2014/main" id="{E450AE2F-5B9B-DC49-ACD1-FC0DAC4BA4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5500" y="0"/>
          <a:ext cx="3594100" cy="207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228600</xdr:colOff>
      <xdr:row>0</xdr:row>
      <xdr:rowOff>0</xdr:rowOff>
    </xdr:from>
    <xdr:to>
      <xdr:col>7</xdr:col>
      <xdr:colOff>292100</xdr:colOff>
      <xdr:row>0</xdr:row>
      <xdr:rowOff>2070100</xdr:rowOff>
    </xdr:to>
    <xdr:pic>
      <xdr:nvPicPr>
        <xdr:cNvPr id="5" name="Picture 4">
          <a:extLst>
            <a:ext uri="{FF2B5EF4-FFF2-40B4-BE49-F238E27FC236}">
              <a16:creationId xmlns:a16="http://schemas.microsoft.com/office/drawing/2014/main" id="{CAC2000C-6110-104E-8658-428ACFCD02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0700" y="0"/>
          <a:ext cx="3594100" cy="2070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241300</xdr:colOff>
      <xdr:row>0</xdr:row>
      <xdr:rowOff>0</xdr:rowOff>
    </xdr:from>
    <xdr:to>
      <xdr:col>20</xdr:col>
      <xdr:colOff>63500</xdr:colOff>
      <xdr:row>0</xdr:row>
      <xdr:rowOff>2070100</xdr:rowOff>
    </xdr:to>
    <xdr:pic>
      <xdr:nvPicPr>
        <xdr:cNvPr id="5" name="Picture 4">
          <a:extLst>
            <a:ext uri="{FF2B5EF4-FFF2-40B4-BE49-F238E27FC236}">
              <a16:creationId xmlns:a16="http://schemas.microsoft.com/office/drawing/2014/main" id="{F5A84E3E-9A52-974F-90C9-C8DA15FE66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1400" y="0"/>
          <a:ext cx="3594100" cy="2070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317500</xdr:colOff>
      <xdr:row>0</xdr:row>
      <xdr:rowOff>0</xdr:rowOff>
    </xdr:from>
    <xdr:to>
      <xdr:col>20</xdr:col>
      <xdr:colOff>139700</xdr:colOff>
      <xdr:row>0</xdr:row>
      <xdr:rowOff>2070100</xdr:rowOff>
    </xdr:to>
    <xdr:pic>
      <xdr:nvPicPr>
        <xdr:cNvPr id="5" name="Picture 4">
          <a:extLst>
            <a:ext uri="{FF2B5EF4-FFF2-40B4-BE49-F238E27FC236}">
              <a16:creationId xmlns:a16="http://schemas.microsoft.com/office/drawing/2014/main" id="{60773B64-F083-A84C-9032-D33AF20FE7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27600" y="0"/>
          <a:ext cx="3594100" cy="2070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304800</xdr:colOff>
      <xdr:row>0</xdr:row>
      <xdr:rowOff>0</xdr:rowOff>
    </xdr:from>
    <xdr:to>
      <xdr:col>20</xdr:col>
      <xdr:colOff>127000</xdr:colOff>
      <xdr:row>0</xdr:row>
      <xdr:rowOff>2070100</xdr:rowOff>
    </xdr:to>
    <xdr:pic>
      <xdr:nvPicPr>
        <xdr:cNvPr id="5" name="Picture 4">
          <a:extLst>
            <a:ext uri="{FF2B5EF4-FFF2-40B4-BE49-F238E27FC236}">
              <a16:creationId xmlns:a16="http://schemas.microsoft.com/office/drawing/2014/main" id="{64D9C77C-3F76-6646-896F-EC4E2A39C1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14900" y="0"/>
          <a:ext cx="3594100" cy="2070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254000</xdr:colOff>
      <xdr:row>0</xdr:row>
      <xdr:rowOff>0</xdr:rowOff>
    </xdr:from>
    <xdr:to>
      <xdr:col>20</xdr:col>
      <xdr:colOff>76200</xdr:colOff>
      <xdr:row>0</xdr:row>
      <xdr:rowOff>2070100</xdr:rowOff>
    </xdr:to>
    <xdr:pic>
      <xdr:nvPicPr>
        <xdr:cNvPr id="5" name="Picture 4">
          <a:extLst>
            <a:ext uri="{FF2B5EF4-FFF2-40B4-BE49-F238E27FC236}">
              <a16:creationId xmlns:a16="http://schemas.microsoft.com/office/drawing/2014/main" id="{5A4FE5EF-34A4-7440-9455-53F9F09C6E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4100" y="0"/>
          <a:ext cx="3594100" cy="2070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165100</xdr:colOff>
      <xdr:row>0</xdr:row>
      <xdr:rowOff>0</xdr:rowOff>
    </xdr:from>
    <xdr:to>
      <xdr:col>20</xdr:col>
      <xdr:colOff>406400</xdr:colOff>
      <xdr:row>0</xdr:row>
      <xdr:rowOff>2070100</xdr:rowOff>
    </xdr:to>
    <xdr:pic>
      <xdr:nvPicPr>
        <xdr:cNvPr id="5" name="Picture 4">
          <a:extLst>
            <a:ext uri="{FF2B5EF4-FFF2-40B4-BE49-F238E27FC236}">
              <a16:creationId xmlns:a16="http://schemas.microsoft.com/office/drawing/2014/main" id="{757D4F9A-DED4-8C4E-8BD3-C399BD45F2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3200" y="0"/>
          <a:ext cx="3594100" cy="2070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177800</xdr:colOff>
      <xdr:row>0</xdr:row>
      <xdr:rowOff>0</xdr:rowOff>
    </xdr:from>
    <xdr:to>
      <xdr:col>20</xdr:col>
      <xdr:colOff>0</xdr:colOff>
      <xdr:row>0</xdr:row>
      <xdr:rowOff>2070100</xdr:rowOff>
    </xdr:to>
    <xdr:pic>
      <xdr:nvPicPr>
        <xdr:cNvPr id="5" name="Picture 4">
          <a:extLst>
            <a:ext uri="{FF2B5EF4-FFF2-40B4-BE49-F238E27FC236}">
              <a16:creationId xmlns:a16="http://schemas.microsoft.com/office/drawing/2014/main" id="{AA8A41AA-4899-A84D-8241-ED3BD29ABB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6800" y="0"/>
          <a:ext cx="3594100" cy="207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A17"/>
  <sheetViews>
    <sheetView showGridLines="0" tabSelected="1" zoomScaleNormal="100" workbookViewId="0">
      <selection activeCell="G3" sqref="G3"/>
    </sheetView>
  </sheetViews>
  <sheetFormatPr baseColWidth="10" defaultColWidth="11.5" defaultRowHeight="15"/>
  <cols>
    <col min="1" max="1" width="134" style="18" customWidth="1"/>
    <col min="2" max="16384" width="11.5" style="18"/>
  </cols>
  <sheetData>
    <row r="1" spans="1:1" ht="191" customHeight="1">
      <c r="A1" s="20" t="s">
        <v>1516</v>
      </c>
    </row>
    <row r="2" spans="1:1" s="37" customFormat="1" ht="81" customHeight="1">
      <c r="A2" s="60" t="s">
        <v>2280</v>
      </c>
    </row>
    <row r="3" spans="1:1" ht="50">
      <c r="A3" s="410" t="s">
        <v>2279</v>
      </c>
    </row>
    <row r="5" spans="1:1" ht="24">
      <c r="A5" s="58" t="s">
        <v>0</v>
      </c>
    </row>
    <row r="6" spans="1:1" ht="12.75" customHeight="1">
      <c r="A6" s="57"/>
    </row>
    <row r="7" spans="1:1" ht="64" customHeight="1">
      <c r="A7" s="56" t="s">
        <v>1514</v>
      </c>
    </row>
    <row r="8" spans="1:1" ht="66" customHeight="1">
      <c r="A8" s="17" t="s">
        <v>2269</v>
      </c>
    </row>
    <row r="9" spans="1:1" ht="80">
      <c r="A9" s="17" t="s">
        <v>2281</v>
      </c>
    </row>
    <row r="10" spans="1:1" ht="64">
      <c r="A10" s="17" t="s">
        <v>2282</v>
      </c>
    </row>
    <row r="11" spans="1:1" ht="64">
      <c r="A11" s="17" t="s">
        <v>2273</v>
      </c>
    </row>
    <row r="12" spans="1:1" ht="64">
      <c r="A12" s="17" t="s">
        <v>2274</v>
      </c>
    </row>
    <row r="13" spans="1:1" ht="32">
      <c r="A13" s="17" t="s">
        <v>1515</v>
      </c>
    </row>
    <row r="14" spans="1:1">
      <c r="A14" s="59" t="s">
        <v>1</v>
      </c>
    </row>
    <row r="15" spans="1:1" ht="64">
      <c r="A15" s="411" t="s">
        <v>2283</v>
      </c>
    </row>
    <row r="16" spans="1:1" ht="32">
      <c r="A16" s="411" t="s">
        <v>2284</v>
      </c>
    </row>
    <row r="17" spans="1:1">
      <c r="A17" s="45"/>
    </row>
  </sheetData>
  <sheetProtection algorithmName="SHA-512" hashValue="itwveCYV19LKoBzG3UW/LQ7cnRIa8NLPCbFz/OLvGrKMVApqF+OQau1kaJuXygWSMV1OhAStlMEyr0/Kr5B1eg==" saltValue="gj88BxHp/iU7I+ms9DpzlA==" spinCount="100000" sheet="1" objects="1" scenarios="1"/>
  <pageMargins left="0.7" right="0.7" top="0.75" bottom="0.75" header="0.3" footer="0.3"/>
  <pageSetup paperSize="9" scale="99"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B1515-CAAD-4D51-BEBA-F0BD1E61D7A2}">
  <sheetPr>
    <tabColor rgb="FF00B050"/>
  </sheetPr>
  <dimension ref="A1:AN251"/>
  <sheetViews>
    <sheetView showGridLines="0" zoomScaleNormal="100" workbookViewId="0">
      <selection activeCell="AM5" sqref="AM5"/>
    </sheetView>
  </sheetViews>
  <sheetFormatPr baseColWidth="10" defaultColWidth="9.1640625" defaultRowHeight="14"/>
  <cols>
    <col min="1" max="4" width="5.5" style="95" customWidth="1"/>
    <col min="5" max="5" width="6.6640625" style="95" customWidth="1"/>
    <col min="6" max="32" width="5.5" style="95" customWidth="1"/>
    <col min="33" max="33" width="5.5" style="199" customWidth="1"/>
    <col min="34" max="34" width="5.5" style="95" customWidth="1"/>
    <col min="35" max="36" width="5.5" style="95" hidden="1" customWidth="1"/>
    <col min="37" max="37" width="5.5" style="199" customWidth="1"/>
    <col min="38" max="16384" width="9.1640625" style="95"/>
  </cols>
  <sheetData>
    <row r="1" spans="1:37" ht="226" customHeight="1">
      <c r="A1" s="534" t="s">
        <v>2279</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row>
    <row r="2" spans="1:37" ht="33.75" customHeight="1">
      <c r="A2" s="533" t="s">
        <v>2272</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row>
    <row r="3" spans="1:37" ht="27" customHeight="1">
      <c r="A3" s="105" t="s">
        <v>2023</v>
      </c>
      <c r="B3" s="766" t="s">
        <v>2024</v>
      </c>
      <c r="C3" s="766"/>
      <c r="D3" s="766"/>
      <c r="E3" s="766"/>
      <c r="F3" s="766"/>
      <c r="G3" s="766"/>
      <c r="H3" s="766"/>
      <c r="I3" s="766"/>
      <c r="J3" s="766"/>
      <c r="K3" s="766"/>
      <c r="L3" s="766"/>
      <c r="M3" s="766"/>
      <c r="N3" s="766"/>
      <c r="O3" s="766"/>
      <c r="P3" s="95" t="s">
        <v>73</v>
      </c>
      <c r="Q3" s="820" t="s">
        <v>1597</v>
      </c>
      <c r="R3" s="820"/>
      <c r="S3" s="820"/>
      <c r="T3" s="820"/>
      <c r="U3" s="820"/>
      <c r="V3" s="820"/>
      <c r="W3" s="820"/>
      <c r="X3" s="820"/>
      <c r="Y3" s="820"/>
      <c r="Z3" s="820"/>
      <c r="AA3" s="820"/>
      <c r="AB3" s="820"/>
      <c r="AC3" s="820"/>
      <c r="AD3" s="820"/>
      <c r="AE3" s="820"/>
      <c r="AF3" s="820"/>
      <c r="AK3" s="208"/>
    </row>
    <row r="4" spans="1:37" ht="13.5" customHeight="1">
      <c r="B4" s="458"/>
      <c r="C4" s="565"/>
      <c r="D4" s="565"/>
      <c r="E4" s="565"/>
      <c r="F4" s="459"/>
      <c r="G4" s="458" t="s">
        <v>1428</v>
      </c>
      <c r="H4" s="565"/>
      <c r="I4" s="565"/>
      <c r="J4" s="459"/>
      <c r="K4" s="458" t="s">
        <v>353</v>
      </c>
      <c r="L4" s="565"/>
      <c r="M4" s="565"/>
      <c r="N4" s="459"/>
      <c r="O4" s="147"/>
      <c r="Q4" s="109"/>
      <c r="U4" s="109"/>
      <c r="V4" s="109"/>
      <c r="W4" s="109"/>
      <c r="X4" s="109"/>
      <c r="Y4" s="109"/>
      <c r="Z4" s="109"/>
      <c r="AA4" s="109"/>
      <c r="AB4" s="109"/>
      <c r="AC4" s="109"/>
      <c r="AD4" s="109"/>
      <c r="AE4" s="109"/>
      <c r="AF4" s="109"/>
      <c r="AG4" s="95"/>
      <c r="AK4" s="196"/>
    </row>
    <row r="5" spans="1:37" ht="27" customHeight="1">
      <c r="B5" s="700"/>
      <c r="C5" s="701"/>
      <c r="D5" s="701"/>
      <c r="E5" s="701"/>
      <c r="F5" s="702"/>
      <c r="G5" s="106" t="s">
        <v>204</v>
      </c>
      <c r="H5" s="106" t="s">
        <v>205</v>
      </c>
      <c r="I5" s="106" t="s">
        <v>206</v>
      </c>
      <c r="J5" s="106" t="s">
        <v>207</v>
      </c>
      <c r="K5" s="106" t="s">
        <v>204</v>
      </c>
      <c r="L5" s="106" t="s">
        <v>205</v>
      </c>
      <c r="M5" s="106" t="s">
        <v>206</v>
      </c>
      <c r="N5" s="106" t="s">
        <v>207</v>
      </c>
      <c r="O5" s="197" t="s">
        <v>121</v>
      </c>
      <c r="P5" s="95" t="s">
        <v>73</v>
      </c>
      <c r="Q5" s="820" t="s">
        <v>1533</v>
      </c>
      <c r="R5" s="820"/>
      <c r="S5" s="820"/>
      <c r="T5" s="820"/>
      <c r="U5" s="820"/>
      <c r="V5" s="820"/>
      <c r="W5" s="820"/>
      <c r="X5" s="820"/>
      <c r="Y5" s="820"/>
      <c r="Z5" s="820"/>
      <c r="AA5" s="820"/>
      <c r="AB5" s="820"/>
      <c r="AC5" s="820"/>
      <c r="AD5" s="820"/>
      <c r="AE5" s="820"/>
      <c r="AF5" s="820"/>
      <c r="AG5" s="95"/>
      <c r="AK5" s="93"/>
    </row>
    <row r="6" spans="1:37" ht="13.5" customHeight="1">
      <c r="B6" s="503" t="s">
        <v>208</v>
      </c>
      <c r="C6" s="504"/>
      <c r="D6" s="504"/>
      <c r="E6" s="504"/>
      <c r="F6" s="504"/>
      <c r="G6" s="504"/>
      <c r="H6" s="504"/>
      <c r="I6" s="504"/>
      <c r="J6" s="504"/>
      <c r="K6" s="504"/>
      <c r="L6" s="504"/>
      <c r="M6" s="504"/>
      <c r="N6" s="504"/>
      <c r="O6" s="505"/>
      <c r="P6" s="95" t="s">
        <v>73</v>
      </c>
      <c r="Q6" s="820" t="s">
        <v>1534</v>
      </c>
      <c r="R6" s="820"/>
      <c r="S6" s="820"/>
      <c r="T6" s="820"/>
      <c r="U6" s="820"/>
      <c r="V6" s="820"/>
      <c r="W6" s="820"/>
      <c r="X6" s="820"/>
      <c r="Y6" s="820"/>
      <c r="Z6" s="820"/>
      <c r="AA6" s="820"/>
      <c r="AB6" s="820"/>
      <c r="AC6" s="820"/>
      <c r="AD6" s="820"/>
      <c r="AE6" s="820"/>
      <c r="AF6" s="820"/>
      <c r="AG6" s="109"/>
      <c r="AK6" s="95"/>
    </row>
    <row r="7" spans="1:37" ht="13.5" customHeight="1">
      <c r="B7" s="120"/>
      <c r="C7" s="683" t="s">
        <v>66</v>
      </c>
      <c r="D7" s="683"/>
      <c r="E7" s="683"/>
      <c r="F7" s="684"/>
      <c r="G7" s="77"/>
      <c r="H7" s="77"/>
      <c r="I7" s="77"/>
      <c r="J7" s="77"/>
      <c r="K7" s="77"/>
      <c r="L7" s="77"/>
      <c r="M7" s="77"/>
      <c r="N7" s="77"/>
      <c r="O7" s="147">
        <f>SUM(G7:N7)</f>
        <v>0</v>
      </c>
      <c r="Q7" s="820"/>
      <c r="R7" s="820"/>
      <c r="S7" s="820"/>
      <c r="T7" s="820"/>
      <c r="U7" s="820"/>
      <c r="V7" s="820"/>
      <c r="W7" s="820"/>
      <c r="X7" s="820"/>
      <c r="Y7" s="820"/>
      <c r="Z7" s="820"/>
      <c r="AA7" s="820"/>
      <c r="AB7" s="820"/>
      <c r="AC7" s="820"/>
      <c r="AD7" s="820"/>
      <c r="AE7" s="820"/>
      <c r="AF7" s="820"/>
      <c r="AG7" s="109"/>
      <c r="AK7" s="95"/>
    </row>
    <row r="8" spans="1:37" ht="13.5" customHeight="1">
      <c r="B8" s="120"/>
      <c r="C8" s="683" t="s">
        <v>1701</v>
      </c>
      <c r="D8" s="683"/>
      <c r="E8" s="683"/>
      <c r="F8" s="684"/>
      <c r="G8" s="77"/>
      <c r="H8" s="77"/>
      <c r="I8" s="77"/>
      <c r="J8" s="77"/>
      <c r="K8" s="77"/>
      <c r="L8" s="77"/>
      <c r="M8" s="77"/>
      <c r="N8" s="77"/>
      <c r="O8" s="147">
        <f t="shared" ref="O8:O11" si="0">SUM(G8:N8)</f>
        <v>0</v>
      </c>
      <c r="U8" s="109"/>
      <c r="V8" s="109"/>
      <c r="W8" s="109"/>
      <c r="X8" s="109"/>
      <c r="Y8" s="109"/>
      <c r="Z8" s="109"/>
      <c r="AA8" s="109"/>
      <c r="AB8" s="109"/>
      <c r="AC8" s="109"/>
      <c r="AD8" s="109"/>
      <c r="AE8" s="109"/>
      <c r="AF8" s="109"/>
      <c r="AG8" s="95"/>
      <c r="AK8" s="95"/>
    </row>
    <row r="9" spans="1:37" ht="13.5" customHeight="1">
      <c r="B9" s="120"/>
      <c r="C9" s="683" t="s">
        <v>1406</v>
      </c>
      <c r="D9" s="683"/>
      <c r="E9" s="683"/>
      <c r="F9" s="684"/>
      <c r="G9" s="77"/>
      <c r="H9" s="77"/>
      <c r="I9" s="77"/>
      <c r="J9" s="77"/>
      <c r="K9" s="77"/>
      <c r="L9" s="77"/>
      <c r="M9" s="77"/>
      <c r="N9" s="77"/>
      <c r="O9" s="147">
        <f t="shared" si="0"/>
        <v>0</v>
      </c>
      <c r="AG9" s="95"/>
      <c r="AK9" s="95"/>
    </row>
    <row r="10" spans="1:37" ht="13.5" customHeight="1">
      <c r="B10" s="120"/>
      <c r="C10" s="683" t="s">
        <v>1707</v>
      </c>
      <c r="D10" s="683"/>
      <c r="E10" s="683"/>
      <c r="F10" s="684"/>
      <c r="G10" s="77"/>
      <c r="H10" s="77"/>
      <c r="I10" s="77"/>
      <c r="J10" s="77"/>
      <c r="K10" s="77"/>
      <c r="L10" s="77"/>
      <c r="M10" s="77"/>
      <c r="N10" s="77"/>
      <c r="O10" s="147">
        <f t="shared" si="0"/>
        <v>0</v>
      </c>
      <c r="AG10" s="95"/>
      <c r="AK10" s="95"/>
    </row>
    <row r="11" spans="1:37" ht="13.5" customHeight="1">
      <c r="B11" s="120"/>
      <c r="C11" s="683" t="s">
        <v>1708</v>
      </c>
      <c r="D11" s="683"/>
      <c r="E11" s="683"/>
      <c r="F11" s="684"/>
      <c r="G11" s="77"/>
      <c r="H11" s="77"/>
      <c r="I11" s="77"/>
      <c r="J11" s="77"/>
      <c r="K11" s="77"/>
      <c r="L11" s="77"/>
      <c r="M11" s="77"/>
      <c r="N11" s="77"/>
      <c r="O11" s="147">
        <f t="shared" si="0"/>
        <v>0</v>
      </c>
      <c r="AG11" s="95"/>
      <c r="AK11" s="95"/>
    </row>
    <row r="12" spans="1:37" ht="13.5" customHeight="1">
      <c r="B12" s="503" t="s">
        <v>209</v>
      </c>
      <c r="C12" s="504"/>
      <c r="D12" s="504"/>
      <c r="E12" s="504"/>
      <c r="F12" s="504"/>
      <c r="G12" s="504"/>
      <c r="H12" s="504"/>
      <c r="I12" s="504"/>
      <c r="J12" s="504"/>
      <c r="K12" s="504"/>
      <c r="L12" s="504"/>
      <c r="M12" s="504"/>
      <c r="N12" s="504"/>
      <c r="O12" s="505"/>
      <c r="P12" s="95" t="s">
        <v>73</v>
      </c>
      <c r="Q12" s="820" t="s">
        <v>1535</v>
      </c>
      <c r="R12" s="820"/>
      <c r="S12" s="820"/>
      <c r="T12" s="820"/>
      <c r="U12" s="820"/>
      <c r="V12" s="820"/>
      <c r="W12" s="820"/>
      <c r="X12" s="820"/>
      <c r="Y12" s="820"/>
      <c r="Z12" s="820"/>
      <c r="AA12" s="820"/>
      <c r="AB12" s="820"/>
      <c r="AC12" s="820"/>
      <c r="AD12" s="820"/>
      <c r="AE12" s="820"/>
      <c r="AF12" s="820"/>
      <c r="AG12" s="95"/>
      <c r="AK12" s="95"/>
    </row>
    <row r="13" spans="1:37" ht="13.5" customHeight="1">
      <c r="B13" s="120"/>
      <c r="C13" s="683" t="s">
        <v>66</v>
      </c>
      <c r="D13" s="683"/>
      <c r="E13" s="683"/>
      <c r="F13" s="684"/>
      <c r="G13" s="77"/>
      <c r="H13" s="77"/>
      <c r="I13" s="77"/>
      <c r="J13" s="77"/>
      <c r="K13" s="77"/>
      <c r="L13" s="77"/>
      <c r="M13" s="77"/>
      <c r="N13" s="77"/>
      <c r="O13" s="147">
        <f>SUM(G13:N13)</f>
        <v>0</v>
      </c>
      <c r="Q13" s="820"/>
      <c r="R13" s="820"/>
      <c r="S13" s="820"/>
      <c r="T13" s="820"/>
      <c r="U13" s="820"/>
      <c r="V13" s="820"/>
      <c r="W13" s="820"/>
      <c r="X13" s="820"/>
      <c r="Y13" s="820"/>
      <c r="Z13" s="820"/>
      <c r="AA13" s="820"/>
      <c r="AB13" s="820"/>
      <c r="AC13" s="820"/>
      <c r="AD13" s="820"/>
      <c r="AE13" s="820"/>
      <c r="AF13" s="820"/>
      <c r="AG13" s="95"/>
      <c r="AK13" s="95"/>
    </row>
    <row r="14" spans="1:37" ht="13.5" customHeight="1">
      <c r="B14" s="120"/>
      <c r="C14" s="683" t="s">
        <v>1701</v>
      </c>
      <c r="D14" s="683"/>
      <c r="E14" s="683"/>
      <c r="F14" s="684"/>
      <c r="G14" s="77"/>
      <c r="H14" s="77"/>
      <c r="I14" s="77"/>
      <c r="J14" s="77"/>
      <c r="K14" s="77"/>
      <c r="L14" s="77"/>
      <c r="M14" s="77"/>
      <c r="N14" s="77"/>
      <c r="O14" s="147">
        <f t="shared" ref="O14:O17" si="1">SUM(G14:N14)</f>
        <v>0</v>
      </c>
      <c r="AG14" s="95"/>
      <c r="AK14" s="95"/>
    </row>
    <row r="15" spans="1:37" ht="13.5" customHeight="1">
      <c r="B15" s="120"/>
      <c r="C15" s="683" t="s">
        <v>1406</v>
      </c>
      <c r="D15" s="683"/>
      <c r="E15" s="683"/>
      <c r="F15" s="684"/>
      <c r="G15" s="77"/>
      <c r="H15" s="77"/>
      <c r="I15" s="77"/>
      <c r="J15" s="77"/>
      <c r="K15" s="77"/>
      <c r="L15" s="77"/>
      <c r="M15" s="77"/>
      <c r="N15" s="77"/>
      <c r="O15" s="147">
        <f t="shared" si="1"/>
        <v>0</v>
      </c>
      <c r="U15" s="109"/>
      <c r="V15" s="109"/>
      <c r="W15" s="109"/>
      <c r="X15" s="109"/>
      <c r="Y15" s="109"/>
      <c r="Z15" s="109"/>
      <c r="AA15" s="109"/>
      <c r="AB15" s="109"/>
      <c r="AC15" s="109"/>
      <c r="AD15" s="109"/>
      <c r="AE15" s="109"/>
      <c r="AF15" s="109"/>
      <c r="AG15" s="95"/>
      <c r="AK15" s="95"/>
    </row>
    <row r="16" spans="1:37" ht="13.5" customHeight="1">
      <c r="B16" s="120"/>
      <c r="C16" s="683" t="s">
        <v>1707</v>
      </c>
      <c r="D16" s="683"/>
      <c r="E16" s="683"/>
      <c r="F16" s="684"/>
      <c r="G16" s="77"/>
      <c r="H16" s="77"/>
      <c r="I16" s="77"/>
      <c r="J16" s="77"/>
      <c r="K16" s="77"/>
      <c r="L16" s="77"/>
      <c r="M16" s="77"/>
      <c r="N16" s="77"/>
      <c r="O16" s="147">
        <f t="shared" si="1"/>
        <v>0</v>
      </c>
      <c r="AG16" s="95"/>
      <c r="AK16" s="95"/>
    </row>
    <row r="17" spans="1:37" ht="13.5" customHeight="1">
      <c r="B17" s="120"/>
      <c r="C17" s="683" t="s">
        <v>1708</v>
      </c>
      <c r="D17" s="683"/>
      <c r="E17" s="683"/>
      <c r="F17" s="684"/>
      <c r="G17" s="16"/>
      <c r="H17" s="16"/>
      <c r="I17" s="16"/>
      <c r="J17" s="16"/>
      <c r="K17" s="16"/>
      <c r="L17" s="16"/>
      <c r="M17" s="16"/>
      <c r="N17" s="16"/>
      <c r="O17" s="147">
        <f t="shared" si="1"/>
        <v>0</v>
      </c>
      <c r="AG17" s="95"/>
      <c r="AK17" s="95"/>
    </row>
    <row r="18" spans="1:37" ht="13.5" customHeight="1">
      <c r="B18" s="503" t="s">
        <v>354</v>
      </c>
      <c r="C18" s="504"/>
      <c r="D18" s="504"/>
      <c r="E18" s="504"/>
      <c r="F18" s="504"/>
      <c r="G18" s="504"/>
      <c r="H18" s="504"/>
      <c r="I18" s="504"/>
      <c r="J18" s="504"/>
      <c r="K18" s="504"/>
      <c r="L18" s="504"/>
      <c r="M18" s="504"/>
      <c r="N18" s="504"/>
      <c r="O18" s="505"/>
      <c r="P18" s="95" t="s">
        <v>73</v>
      </c>
      <c r="Q18" s="820" t="s">
        <v>1536</v>
      </c>
      <c r="R18" s="820"/>
      <c r="S18" s="820"/>
      <c r="T18" s="820"/>
      <c r="U18" s="820"/>
      <c r="V18" s="820"/>
      <c r="W18" s="820"/>
      <c r="X18" s="820"/>
      <c r="Y18" s="820"/>
      <c r="Z18" s="820"/>
      <c r="AA18" s="820"/>
      <c r="AB18" s="820"/>
      <c r="AC18" s="820"/>
      <c r="AD18" s="820"/>
      <c r="AE18" s="820"/>
      <c r="AF18" s="820"/>
      <c r="AG18" s="95"/>
      <c r="AK18" s="95"/>
    </row>
    <row r="19" spans="1:37" ht="13.5" customHeight="1">
      <c r="B19" s="120"/>
      <c r="C19" s="683" t="s">
        <v>66</v>
      </c>
      <c r="D19" s="683"/>
      <c r="E19" s="683"/>
      <c r="F19" s="684"/>
      <c r="G19" s="77"/>
      <c r="H19" s="77"/>
      <c r="I19" s="77"/>
      <c r="J19" s="77"/>
      <c r="K19" s="77"/>
      <c r="L19" s="77"/>
      <c r="M19" s="77"/>
      <c r="N19" s="77"/>
      <c r="O19" s="147">
        <f>SUM(G19:N19)</f>
        <v>0</v>
      </c>
      <c r="P19" s="220"/>
      <c r="Q19" s="820"/>
      <c r="R19" s="820"/>
      <c r="S19" s="820"/>
      <c r="T19" s="820"/>
      <c r="U19" s="820"/>
      <c r="V19" s="820"/>
      <c r="W19" s="820"/>
      <c r="X19" s="820"/>
      <c r="Y19" s="820"/>
      <c r="Z19" s="820"/>
      <c r="AA19" s="820"/>
      <c r="AB19" s="820"/>
      <c r="AC19" s="820"/>
      <c r="AD19" s="820"/>
      <c r="AE19" s="820"/>
      <c r="AF19" s="820"/>
      <c r="AG19" s="95"/>
      <c r="AK19" s="95"/>
    </row>
    <row r="20" spans="1:37" ht="13.5" customHeight="1">
      <c r="B20" s="120"/>
      <c r="C20" s="683" t="s">
        <v>1701</v>
      </c>
      <c r="D20" s="683"/>
      <c r="E20" s="683"/>
      <c r="F20" s="684"/>
      <c r="G20" s="77"/>
      <c r="H20" s="77"/>
      <c r="I20" s="77"/>
      <c r="J20" s="77"/>
      <c r="K20" s="77"/>
      <c r="L20" s="77"/>
      <c r="M20" s="77"/>
      <c r="N20" s="77"/>
      <c r="O20" s="147">
        <f t="shared" ref="O20:O23" si="2">SUM(G20:N20)</f>
        <v>0</v>
      </c>
      <c r="P20" s="170"/>
      <c r="AG20" s="95"/>
      <c r="AK20" s="95"/>
    </row>
    <row r="21" spans="1:37" ht="13.5" customHeight="1">
      <c r="B21" s="120"/>
      <c r="C21" s="683" t="s">
        <v>1406</v>
      </c>
      <c r="D21" s="683"/>
      <c r="E21" s="683"/>
      <c r="F21" s="684"/>
      <c r="G21" s="77"/>
      <c r="H21" s="77"/>
      <c r="I21" s="77"/>
      <c r="J21" s="77"/>
      <c r="K21" s="77"/>
      <c r="L21" s="77"/>
      <c r="M21" s="77"/>
      <c r="N21" s="77"/>
      <c r="O21" s="147">
        <f t="shared" si="2"/>
        <v>0</v>
      </c>
      <c r="P21" s="170"/>
      <c r="Q21" s="471" t="s">
        <v>1353</v>
      </c>
      <c r="R21" s="471"/>
      <c r="S21" s="471"/>
      <c r="T21" s="471"/>
      <c r="U21" s="471"/>
      <c r="AG21" s="95"/>
      <c r="AK21" s="95"/>
    </row>
    <row r="22" spans="1:37" ht="13.5" customHeight="1">
      <c r="B22" s="120"/>
      <c r="C22" s="225" t="s">
        <v>1707</v>
      </c>
      <c r="D22" s="225"/>
      <c r="E22" s="225"/>
      <c r="F22" s="226"/>
      <c r="G22" s="77"/>
      <c r="H22" s="77"/>
      <c r="I22" s="77"/>
      <c r="J22" s="77"/>
      <c r="K22" s="77"/>
      <c r="L22" s="77"/>
      <c r="M22" s="77"/>
      <c r="N22" s="77"/>
      <c r="O22" s="147">
        <f t="shared" si="2"/>
        <v>0</v>
      </c>
      <c r="P22" s="170"/>
      <c r="Q22" s="471"/>
      <c r="R22" s="471"/>
      <c r="S22" s="471"/>
      <c r="T22" s="471"/>
      <c r="U22" s="471"/>
      <c r="AG22" s="95"/>
      <c r="AK22" s="95"/>
    </row>
    <row r="23" spans="1:37" ht="13.5" customHeight="1">
      <c r="B23" s="120"/>
      <c r="C23" s="683" t="s">
        <v>1708</v>
      </c>
      <c r="D23" s="683"/>
      <c r="E23" s="683"/>
      <c r="F23" s="684"/>
      <c r="G23" s="77"/>
      <c r="H23" s="77"/>
      <c r="I23" s="77"/>
      <c r="J23" s="77"/>
      <c r="K23" s="77"/>
      <c r="L23" s="77"/>
      <c r="M23" s="77"/>
      <c r="N23" s="77"/>
      <c r="O23" s="147">
        <f t="shared" si="2"/>
        <v>0</v>
      </c>
      <c r="P23" s="170"/>
      <c r="Q23" s="466" t="s">
        <v>66</v>
      </c>
      <c r="R23" s="466"/>
      <c r="S23" s="466"/>
      <c r="T23" s="466"/>
      <c r="U23" s="221">
        <f>O7+O13+O19</f>
        <v>0</v>
      </c>
      <c r="AG23" s="95"/>
      <c r="AK23" s="95"/>
    </row>
    <row r="24" spans="1:37" ht="13.5" customHeight="1">
      <c r="B24" s="937" t="s">
        <v>1357</v>
      </c>
      <c r="C24" s="938"/>
      <c r="D24" s="938"/>
      <c r="E24" s="938"/>
      <c r="F24" s="939"/>
      <c r="G24" s="106">
        <f t="shared" ref="G24:N24" si="3">SUM(G19:G23)+SUM(G13:G17)+SUM(G7:G11)</f>
        <v>0</v>
      </c>
      <c r="H24" s="106">
        <f t="shared" si="3"/>
        <v>0</v>
      </c>
      <c r="I24" s="106">
        <f t="shared" si="3"/>
        <v>0</v>
      </c>
      <c r="J24" s="106">
        <f t="shared" si="3"/>
        <v>0</v>
      </c>
      <c r="K24" s="106">
        <f t="shared" si="3"/>
        <v>0</v>
      </c>
      <c r="L24" s="106">
        <f t="shared" si="3"/>
        <v>0</v>
      </c>
      <c r="M24" s="106">
        <f t="shared" si="3"/>
        <v>0</v>
      </c>
      <c r="N24" s="106">
        <f t="shared" si="3"/>
        <v>0</v>
      </c>
      <c r="O24" s="107">
        <f>SUM(F28:Q28)</f>
        <v>0</v>
      </c>
      <c r="P24" s="170"/>
      <c r="Q24" s="466" t="s">
        <v>1701</v>
      </c>
      <c r="R24" s="466"/>
      <c r="S24" s="466"/>
      <c r="T24" s="466"/>
      <c r="U24" s="147">
        <f>O8+O14+O20</f>
        <v>0</v>
      </c>
      <c r="AG24" s="95"/>
      <c r="AK24" s="95"/>
    </row>
    <row r="25" spans="1:37" ht="27" customHeight="1">
      <c r="B25" s="937" t="s">
        <v>2025</v>
      </c>
      <c r="C25" s="938"/>
      <c r="D25" s="938"/>
      <c r="E25" s="938"/>
      <c r="F25" s="939"/>
      <c r="G25" s="86"/>
      <c r="H25" s="86"/>
      <c r="I25" s="86"/>
      <c r="J25" s="86"/>
      <c r="K25" s="86"/>
      <c r="L25" s="86"/>
      <c r="M25" s="86"/>
      <c r="N25" s="86"/>
      <c r="O25" s="107"/>
      <c r="P25" s="170"/>
      <c r="Q25" s="466" t="s">
        <v>1406</v>
      </c>
      <c r="R25" s="466"/>
      <c r="S25" s="466"/>
      <c r="T25" s="466"/>
      <c r="U25" s="147">
        <f>O9+O15+O21</f>
        <v>0</v>
      </c>
      <c r="AG25" s="95"/>
      <c r="AK25" s="95"/>
    </row>
    <row r="26" spans="1:37" ht="27" customHeight="1">
      <c r="B26" s="827" t="s">
        <v>2026</v>
      </c>
      <c r="C26" s="827"/>
      <c r="D26" s="827"/>
      <c r="E26" s="827"/>
      <c r="F26" s="827"/>
      <c r="G26" s="931"/>
      <c r="H26" s="931"/>
      <c r="I26" s="931"/>
      <c r="J26" s="931"/>
      <c r="K26" s="931"/>
      <c r="L26" s="931"/>
      <c r="M26" s="931"/>
      <c r="N26" s="931"/>
      <c r="O26" s="107"/>
      <c r="P26" s="170"/>
      <c r="Q26" s="466" t="s">
        <v>1707</v>
      </c>
      <c r="R26" s="466"/>
      <c r="S26" s="466"/>
      <c r="T26" s="466"/>
      <c r="U26" s="147">
        <f>O10+O16+O22</f>
        <v>0</v>
      </c>
      <c r="AG26" s="95"/>
      <c r="AK26" s="95"/>
    </row>
    <row r="27" spans="1:37" ht="13.5" customHeight="1">
      <c r="B27" s="827"/>
      <c r="C27" s="827"/>
      <c r="D27" s="827"/>
      <c r="E27" s="827"/>
      <c r="F27" s="827"/>
      <c r="G27" s="931"/>
      <c r="H27" s="931"/>
      <c r="I27" s="931"/>
      <c r="J27" s="931"/>
      <c r="K27" s="931"/>
      <c r="L27" s="931"/>
      <c r="M27" s="931"/>
      <c r="N27" s="931"/>
      <c r="O27" s="107"/>
      <c r="P27" s="170"/>
      <c r="Q27" s="466" t="s">
        <v>1708</v>
      </c>
      <c r="R27" s="466"/>
      <c r="S27" s="466"/>
      <c r="T27" s="466"/>
      <c r="U27" s="147">
        <f>O11+O17+O23</f>
        <v>0</v>
      </c>
      <c r="V27" s="222"/>
      <c r="W27" s="189"/>
      <c r="AG27" s="95"/>
      <c r="AK27" s="95"/>
    </row>
    <row r="28" spans="1:37" ht="13.5" customHeight="1">
      <c r="B28" s="936" t="s">
        <v>303</v>
      </c>
      <c r="C28" s="936"/>
      <c r="O28" s="223"/>
      <c r="P28" s="223"/>
      <c r="Q28" s="223"/>
      <c r="T28" s="464"/>
      <c r="U28" s="495"/>
      <c r="V28" s="495"/>
      <c r="W28" s="189"/>
      <c r="AG28" s="95"/>
      <c r="AK28" s="95"/>
    </row>
    <row r="29" spans="1:37" ht="13.5" customHeight="1">
      <c r="B29" s="188"/>
      <c r="C29" s="188"/>
      <c r="U29" s="113"/>
      <c r="V29" s="113"/>
      <c r="W29" s="113"/>
      <c r="X29" s="189"/>
    </row>
    <row r="30" spans="1:37" ht="13.5" customHeight="1">
      <c r="A30" s="105" t="s">
        <v>2029</v>
      </c>
      <c r="B30" s="767" t="s">
        <v>2027</v>
      </c>
      <c r="C30" s="767"/>
      <c r="D30" s="767"/>
      <c r="E30" s="767"/>
      <c r="F30" s="767"/>
      <c r="G30" s="767"/>
      <c r="H30" s="767"/>
      <c r="I30" s="767"/>
      <c r="J30" s="767"/>
      <c r="K30" s="767"/>
      <c r="L30" s="767"/>
      <c r="M30" s="767"/>
      <c r="N30" s="767"/>
      <c r="O30" s="117"/>
      <c r="P30" s="117"/>
      <c r="Q30" s="117"/>
    </row>
    <row r="31" spans="1:37" ht="13.5" customHeight="1">
      <c r="B31" s="766"/>
      <c r="C31" s="766"/>
      <c r="D31" s="766"/>
      <c r="E31" s="766"/>
      <c r="F31" s="766"/>
      <c r="G31" s="766"/>
      <c r="H31" s="766"/>
      <c r="I31" s="766"/>
      <c r="J31" s="766"/>
      <c r="K31" s="766"/>
      <c r="L31" s="766"/>
      <c r="M31" s="766"/>
      <c r="N31" s="766"/>
      <c r="O31" s="95" t="s">
        <v>73</v>
      </c>
      <c r="P31" s="552" t="s">
        <v>1397</v>
      </c>
      <c r="Q31" s="552"/>
      <c r="R31" s="552"/>
      <c r="S31" s="552"/>
      <c r="T31" s="552"/>
      <c r="U31" s="552"/>
      <c r="V31" s="552"/>
      <c r="W31" s="552"/>
      <c r="X31" s="552"/>
      <c r="Y31" s="552"/>
      <c r="Z31" s="552"/>
      <c r="AA31" s="552"/>
      <c r="AB31" s="552"/>
      <c r="AC31" s="552"/>
      <c r="AD31" s="552"/>
      <c r="AE31" s="552"/>
      <c r="AF31" s="552"/>
    </row>
    <row r="32" spans="1:37" ht="13.5" customHeight="1">
      <c r="B32" s="629"/>
      <c r="C32" s="630"/>
      <c r="D32" s="630"/>
      <c r="E32" s="630"/>
      <c r="F32" s="630"/>
      <c r="G32" s="630"/>
      <c r="H32" s="630"/>
      <c r="I32" s="630"/>
      <c r="J32" s="630"/>
      <c r="K32" s="630"/>
      <c r="L32" s="630"/>
      <c r="M32" s="630"/>
      <c r="N32" s="631"/>
      <c r="O32" s="117"/>
      <c r="P32" s="552"/>
      <c r="Q32" s="552"/>
      <c r="R32" s="552"/>
      <c r="S32" s="552"/>
      <c r="T32" s="552"/>
      <c r="U32" s="552"/>
      <c r="V32" s="552"/>
      <c r="W32" s="552"/>
      <c r="X32" s="552"/>
      <c r="Y32" s="552"/>
      <c r="Z32" s="552"/>
      <c r="AA32" s="552"/>
      <c r="AB32" s="552"/>
      <c r="AC32" s="552"/>
      <c r="AD32" s="552"/>
      <c r="AE32" s="552"/>
      <c r="AF32" s="552"/>
      <c r="AH32" s="108"/>
    </row>
    <row r="33" spans="1:37" ht="13.5" customHeight="1">
      <c r="B33" s="751"/>
      <c r="C33" s="752"/>
      <c r="D33" s="752"/>
      <c r="E33" s="752"/>
      <c r="F33" s="752"/>
      <c r="G33" s="752"/>
      <c r="H33" s="752"/>
      <c r="I33" s="752"/>
      <c r="J33" s="752"/>
      <c r="K33" s="752"/>
      <c r="L33" s="752"/>
      <c r="M33" s="752"/>
      <c r="N33" s="753"/>
      <c r="O33" s="117"/>
      <c r="P33" s="552"/>
      <c r="Q33" s="552"/>
      <c r="R33" s="552"/>
      <c r="S33" s="552"/>
      <c r="T33" s="552"/>
      <c r="U33" s="552"/>
      <c r="V33" s="552"/>
      <c r="W33" s="552"/>
      <c r="X33" s="552"/>
      <c r="Y33" s="552"/>
      <c r="Z33" s="552"/>
      <c r="AA33" s="552"/>
      <c r="AB33" s="552"/>
      <c r="AC33" s="552"/>
      <c r="AD33" s="552"/>
      <c r="AE33" s="552"/>
      <c r="AF33" s="552"/>
    </row>
    <row r="34" spans="1:37" ht="13.5" customHeight="1">
      <c r="B34" s="751"/>
      <c r="C34" s="752"/>
      <c r="D34" s="752"/>
      <c r="E34" s="752"/>
      <c r="F34" s="752"/>
      <c r="G34" s="752"/>
      <c r="H34" s="752"/>
      <c r="I34" s="752"/>
      <c r="J34" s="752"/>
      <c r="K34" s="752"/>
      <c r="L34" s="752"/>
      <c r="M34" s="752"/>
      <c r="N34" s="753"/>
      <c r="O34" s="117"/>
      <c r="P34" s="117"/>
      <c r="Q34" s="117"/>
    </row>
    <row r="35" spans="1:37" ht="13.5" customHeight="1">
      <c r="B35" s="751"/>
      <c r="C35" s="752"/>
      <c r="D35" s="752"/>
      <c r="E35" s="752"/>
      <c r="F35" s="752"/>
      <c r="G35" s="752"/>
      <c r="H35" s="752"/>
      <c r="I35" s="752"/>
      <c r="J35" s="752"/>
      <c r="K35" s="752"/>
      <c r="L35" s="752"/>
      <c r="M35" s="752"/>
      <c r="N35" s="753"/>
      <c r="O35" s="117"/>
      <c r="P35" s="117"/>
      <c r="Q35" s="117"/>
    </row>
    <row r="36" spans="1:37" ht="13.5" customHeight="1">
      <c r="B36" s="632"/>
      <c r="C36" s="633"/>
      <c r="D36" s="633"/>
      <c r="E36" s="633"/>
      <c r="F36" s="633"/>
      <c r="G36" s="633"/>
      <c r="H36" s="633"/>
      <c r="I36" s="633"/>
      <c r="J36" s="633"/>
      <c r="K36" s="633"/>
      <c r="L36" s="633"/>
      <c r="M36" s="633"/>
      <c r="N36" s="634"/>
      <c r="O36" s="117"/>
      <c r="P36" s="117"/>
      <c r="Q36" s="117"/>
    </row>
    <row r="37" spans="1:37" ht="13.5" customHeight="1"/>
    <row r="38" spans="1:37" ht="13.5" customHeight="1">
      <c r="A38" s="498" t="s">
        <v>101</v>
      </c>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500"/>
    </row>
    <row r="39" spans="1:37" ht="13.5" customHeight="1">
      <c r="A39" s="615" t="s">
        <v>102</v>
      </c>
      <c r="B39" s="616"/>
      <c r="C39" s="616"/>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7"/>
    </row>
    <row r="40" spans="1:37" s="105" customFormat="1" ht="13.5" customHeight="1">
      <c r="A40" s="519" t="s">
        <v>103</v>
      </c>
      <c r="B40" s="519"/>
      <c r="C40" s="453" t="s">
        <v>104</v>
      </c>
      <c r="D40" s="453"/>
      <c r="E40" s="453"/>
      <c r="F40" s="453"/>
      <c r="G40" s="453"/>
      <c r="H40" s="453"/>
      <c r="I40" s="453"/>
      <c r="J40" s="453"/>
      <c r="K40" s="453"/>
      <c r="L40" s="453"/>
      <c r="M40" s="453"/>
      <c r="N40" s="453"/>
      <c r="O40" s="519" t="s">
        <v>105</v>
      </c>
      <c r="P40" s="519"/>
      <c r="Q40" s="513" t="s">
        <v>106</v>
      </c>
      <c r="R40" s="514"/>
      <c r="S40" s="529" t="s">
        <v>107</v>
      </c>
      <c r="T40" s="529"/>
      <c r="U40" s="453" t="s">
        <v>108</v>
      </c>
      <c r="V40" s="453"/>
      <c r="W40" s="453"/>
      <c r="X40" s="453"/>
      <c r="Y40" s="453"/>
      <c r="Z40" s="453"/>
      <c r="AA40" s="453"/>
      <c r="AB40" s="453"/>
      <c r="AC40" s="453"/>
      <c r="AD40" s="519" t="s">
        <v>109</v>
      </c>
      <c r="AE40" s="519"/>
      <c r="AF40" s="519"/>
      <c r="AG40" s="210"/>
      <c r="AK40" s="210"/>
    </row>
    <row r="41" spans="1:37" ht="13.5" customHeight="1">
      <c r="A41" s="519"/>
      <c r="B41" s="519"/>
      <c r="C41" s="594"/>
      <c r="D41" s="594"/>
      <c r="E41" s="594"/>
      <c r="F41" s="594"/>
      <c r="G41" s="594"/>
      <c r="H41" s="594"/>
      <c r="I41" s="594"/>
      <c r="J41" s="594"/>
      <c r="K41" s="594"/>
      <c r="L41" s="594"/>
      <c r="M41" s="594"/>
      <c r="N41" s="594"/>
      <c r="O41" s="519"/>
      <c r="P41" s="519"/>
      <c r="Q41" s="517"/>
      <c r="R41" s="518"/>
      <c r="S41" s="529"/>
      <c r="T41" s="529"/>
      <c r="U41" s="453"/>
      <c r="V41" s="453"/>
      <c r="W41" s="453"/>
      <c r="X41" s="453"/>
      <c r="Y41" s="453"/>
      <c r="Z41" s="453"/>
      <c r="AA41" s="453"/>
      <c r="AB41" s="453"/>
      <c r="AC41" s="453"/>
      <c r="AD41" s="519"/>
      <c r="AE41" s="519"/>
      <c r="AF41" s="519"/>
    </row>
    <row r="42" spans="1:37" ht="40.5" customHeight="1">
      <c r="A42" s="600" t="s">
        <v>2030</v>
      </c>
      <c r="B42" s="601"/>
      <c r="C42" s="768" t="s">
        <v>217</v>
      </c>
      <c r="D42" s="769"/>
      <c r="E42" s="769"/>
      <c r="F42" s="769"/>
      <c r="G42" s="769"/>
      <c r="H42" s="769"/>
      <c r="I42" s="769"/>
      <c r="J42" s="769"/>
      <c r="K42" s="769"/>
      <c r="L42" s="769"/>
      <c r="M42" s="769"/>
      <c r="N42" s="770"/>
      <c r="O42" s="821">
        <f>IF(Q42="N/A",0,IF(Q42="Answer all sub questions",2,IF(Q42="Yes",2,IF(Q42="Partial",2,IF(Q42="No",2,IF(Q42="",2))))))</f>
        <v>2</v>
      </c>
      <c r="P42" s="822"/>
      <c r="Q42" s="508" t="str">
        <f>IF(AJ48&gt;7,"Answer all sub questions",IF(AJ48=(6*1.001),"N/A",IF(AJ48&gt;=6,"Yes",IF(AJ48=5.005,"No",IF(AJ48=4.004,"No",IF(AJ48=3.003,"No",IF(AJ48=2.002,"No",IF(AJ48=1.001,"No",IF(AJ48=0,"No",IF(AJ48&gt;=0.5,"Partial",IF(AJ48&lt;=5.5,"Partial")))))))))))</f>
        <v>Answer all sub questions</v>
      </c>
      <c r="R42" s="509"/>
      <c r="S42" s="513">
        <f>IF(Q42="N/A",O42,IF(Q42="Answer all sub questions",0,IF(Q42="Yes",O42,IF(Q42="Partial",1,IF(Q42="No",0,IF(Q42="",0))))))</f>
        <v>0</v>
      </c>
      <c r="T42" s="514"/>
      <c r="U42" s="475"/>
      <c r="V42" s="473"/>
      <c r="W42" s="473"/>
      <c r="X42" s="473"/>
      <c r="Y42" s="473"/>
      <c r="Z42" s="473"/>
      <c r="AA42" s="473"/>
      <c r="AB42" s="473"/>
      <c r="AC42" s="474"/>
      <c r="AD42" s="520" t="s">
        <v>110</v>
      </c>
      <c r="AE42" s="521"/>
      <c r="AF42" s="522"/>
      <c r="AH42" s="108"/>
      <c r="AJ42" s="108"/>
    </row>
    <row r="43" spans="1:37" ht="40.5" customHeight="1">
      <c r="A43" s="494"/>
      <c r="B43" s="692"/>
      <c r="C43" s="161"/>
      <c r="D43" s="552" t="s">
        <v>2031</v>
      </c>
      <c r="E43" s="552"/>
      <c r="F43" s="552"/>
      <c r="G43" s="552"/>
      <c r="H43" s="552"/>
      <c r="I43" s="552"/>
      <c r="J43" s="552"/>
      <c r="K43" s="552"/>
      <c r="L43" s="552"/>
      <c r="M43" s="552"/>
      <c r="N43" s="729"/>
      <c r="O43" s="823"/>
      <c r="P43" s="824"/>
      <c r="Q43" s="542"/>
      <c r="R43" s="543"/>
      <c r="S43" s="515"/>
      <c r="T43" s="516"/>
      <c r="U43" s="475"/>
      <c r="V43" s="473"/>
      <c r="W43" s="473"/>
      <c r="X43" s="473"/>
      <c r="Y43" s="473"/>
      <c r="Z43" s="473"/>
      <c r="AA43" s="473"/>
      <c r="AB43" s="473"/>
      <c r="AC43" s="474"/>
      <c r="AD43" s="523"/>
      <c r="AE43" s="524"/>
      <c r="AF43" s="525"/>
      <c r="AH43" s="108"/>
      <c r="AI43" s="95">
        <f t="shared" ref="AI43:AI48" si="4">IF(Q43="",100,IF(Q43="Yes",1,IF(Q43="No",0,IF(Q43="Partial",0.5,IF(Q43="N/A",1.001)))))</f>
        <v>100</v>
      </c>
      <c r="AJ43" s="108"/>
    </row>
    <row r="44" spans="1:37" ht="13.5" customHeight="1">
      <c r="A44" s="494"/>
      <c r="B44" s="692"/>
      <c r="C44" s="162"/>
      <c r="D44" s="504" t="s">
        <v>2032</v>
      </c>
      <c r="E44" s="504"/>
      <c r="F44" s="504"/>
      <c r="G44" s="504"/>
      <c r="H44" s="504"/>
      <c r="I44" s="504"/>
      <c r="J44" s="504"/>
      <c r="K44" s="504"/>
      <c r="L44" s="504"/>
      <c r="M44" s="504"/>
      <c r="N44" s="730"/>
      <c r="O44" s="823"/>
      <c r="P44" s="824"/>
      <c r="Q44" s="542"/>
      <c r="R44" s="543"/>
      <c r="S44" s="515"/>
      <c r="T44" s="516"/>
      <c r="U44" s="475"/>
      <c r="V44" s="473"/>
      <c r="W44" s="473"/>
      <c r="X44" s="473"/>
      <c r="Y44" s="473"/>
      <c r="Z44" s="473"/>
      <c r="AA44" s="473"/>
      <c r="AB44" s="473"/>
      <c r="AC44" s="474"/>
      <c r="AD44" s="523"/>
      <c r="AE44" s="524"/>
      <c r="AF44" s="525"/>
      <c r="AH44" s="108"/>
      <c r="AI44" s="95">
        <f t="shared" si="4"/>
        <v>100</v>
      </c>
      <c r="AJ44" s="108"/>
    </row>
    <row r="45" spans="1:37" ht="13.5" customHeight="1">
      <c r="A45" s="494"/>
      <c r="B45" s="692"/>
      <c r="C45" s="162"/>
      <c r="D45" s="504" t="s">
        <v>2033</v>
      </c>
      <c r="E45" s="504"/>
      <c r="F45" s="504"/>
      <c r="G45" s="504"/>
      <c r="H45" s="504"/>
      <c r="I45" s="504"/>
      <c r="J45" s="504"/>
      <c r="K45" s="504"/>
      <c r="L45" s="504"/>
      <c r="M45" s="504"/>
      <c r="N45" s="730"/>
      <c r="O45" s="823"/>
      <c r="P45" s="824"/>
      <c r="Q45" s="542"/>
      <c r="R45" s="543"/>
      <c r="S45" s="515"/>
      <c r="T45" s="516"/>
      <c r="U45" s="475"/>
      <c r="V45" s="473"/>
      <c r="W45" s="473"/>
      <c r="X45" s="473"/>
      <c r="Y45" s="473"/>
      <c r="Z45" s="473"/>
      <c r="AA45" s="473"/>
      <c r="AB45" s="473"/>
      <c r="AC45" s="474"/>
      <c r="AD45" s="523"/>
      <c r="AE45" s="524"/>
      <c r="AF45" s="525"/>
      <c r="AH45" s="108"/>
      <c r="AI45" s="95">
        <f t="shared" si="4"/>
        <v>100</v>
      </c>
    </row>
    <row r="46" spans="1:37" ht="13.5" customHeight="1">
      <c r="A46" s="494"/>
      <c r="B46" s="692"/>
      <c r="C46" s="161"/>
      <c r="D46" s="692" t="s">
        <v>2034</v>
      </c>
      <c r="E46" s="692"/>
      <c r="F46" s="692"/>
      <c r="G46" s="692"/>
      <c r="H46" s="692"/>
      <c r="I46" s="692"/>
      <c r="J46" s="692"/>
      <c r="K46" s="692"/>
      <c r="L46" s="692"/>
      <c r="M46" s="692"/>
      <c r="N46" s="734"/>
      <c r="O46" s="823"/>
      <c r="P46" s="824"/>
      <c r="Q46" s="542"/>
      <c r="R46" s="543"/>
      <c r="S46" s="515"/>
      <c r="T46" s="516"/>
      <c r="U46" s="475"/>
      <c r="V46" s="473"/>
      <c r="W46" s="473"/>
      <c r="X46" s="473"/>
      <c r="Y46" s="473"/>
      <c r="Z46" s="473"/>
      <c r="AA46" s="473"/>
      <c r="AB46" s="473"/>
      <c r="AC46" s="474"/>
      <c r="AD46" s="523"/>
      <c r="AE46" s="524"/>
      <c r="AF46" s="525"/>
      <c r="AH46" s="108"/>
      <c r="AI46" s="95">
        <f t="shared" si="4"/>
        <v>100</v>
      </c>
    </row>
    <row r="47" spans="1:37" ht="13.5" customHeight="1">
      <c r="A47" s="494"/>
      <c r="B47" s="692"/>
      <c r="C47" s="162"/>
      <c r="D47" s="558" t="s">
        <v>1897</v>
      </c>
      <c r="E47" s="558"/>
      <c r="F47" s="558"/>
      <c r="G47" s="558"/>
      <c r="H47" s="558"/>
      <c r="I47" s="558"/>
      <c r="J47" s="558"/>
      <c r="K47" s="558"/>
      <c r="L47" s="558"/>
      <c r="M47" s="558"/>
      <c r="N47" s="862"/>
      <c r="O47" s="823"/>
      <c r="P47" s="824"/>
      <c r="Q47" s="542"/>
      <c r="R47" s="543"/>
      <c r="S47" s="515"/>
      <c r="T47" s="516"/>
      <c r="U47" s="475"/>
      <c r="V47" s="473"/>
      <c r="W47" s="473"/>
      <c r="X47" s="473"/>
      <c r="Y47" s="473"/>
      <c r="Z47" s="473"/>
      <c r="AA47" s="473"/>
      <c r="AB47" s="473"/>
      <c r="AC47" s="474"/>
      <c r="AD47" s="523"/>
      <c r="AE47" s="524"/>
      <c r="AF47" s="525"/>
      <c r="AH47" s="108"/>
      <c r="AI47" s="95">
        <f t="shared" si="4"/>
        <v>100</v>
      </c>
    </row>
    <row r="48" spans="1:37" ht="13.5" customHeight="1">
      <c r="A48" s="688"/>
      <c r="B48" s="689"/>
      <c r="C48" s="163"/>
      <c r="D48" s="731" t="s">
        <v>1774</v>
      </c>
      <c r="E48" s="731"/>
      <c r="F48" s="731"/>
      <c r="G48" s="731"/>
      <c r="H48" s="731"/>
      <c r="I48" s="731"/>
      <c r="J48" s="731"/>
      <c r="K48" s="731"/>
      <c r="L48" s="731"/>
      <c r="M48" s="731"/>
      <c r="N48" s="732"/>
      <c r="O48" s="825"/>
      <c r="P48" s="826"/>
      <c r="Q48" s="542"/>
      <c r="R48" s="543"/>
      <c r="S48" s="517"/>
      <c r="T48" s="518"/>
      <c r="U48" s="475"/>
      <c r="V48" s="473"/>
      <c r="W48" s="473"/>
      <c r="X48" s="473"/>
      <c r="Y48" s="473"/>
      <c r="Z48" s="473"/>
      <c r="AA48" s="473"/>
      <c r="AB48" s="473"/>
      <c r="AC48" s="474"/>
      <c r="AD48" s="526"/>
      <c r="AE48" s="527"/>
      <c r="AF48" s="528"/>
      <c r="AH48" s="108"/>
      <c r="AI48" s="95">
        <f t="shared" si="4"/>
        <v>100</v>
      </c>
      <c r="AJ48" s="108">
        <f>SUM(AI43:AI48)</f>
        <v>600</v>
      </c>
    </row>
    <row r="49" spans="1:37" ht="27" customHeight="1">
      <c r="A49" s="600" t="s">
        <v>2035</v>
      </c>
      <c r="B49" s="602"/>
      <c r="C49" s="463" t="s">
        <v>2036</v>
      </c>
      <c r="D49" s="552"/>
      <c r="E49" s="552"/>
      <c r="F49" s="552"/>
      <c r="G49" s="552"/>
      <c r="H49" s="552"/>
      <c r="I49" s="552"/>
      <c r="J49" s="552"/>
      <c r="K49" s="552"/>
      <c r="L49" s="552"/>
      <c r="M49" s="552"/>
      <c r="N49" s="465"/>
      <c r="O49" s="764">
        <f>IF(Q49="N/A",0,IF(Q49="Yes",2,IF(Q49="Partial",2,IF(Q49="No",2,IF(Q49="",2)))))</f>
        <v>2</v>
      </c>
      <c r="P49" s="586"/>
      <c r="Q49" s="603"/>
      <c r="R49" s="604"/>
      <c r="S49" s="529">
        <f>IF(Q49="N/A",O49,IF(Q49="Yes",O49,IF(Q49="Partial",1,IF(Q49="No",0,IF(Q49="",0)))))</f>
        <v>0</v>
      </c>
      <c r="T49" s="529"/>
      <c r="U49" s="629"/>
      <c r="V49" s="630"/>
      <c r="W49" s="630"/>
      <c r="X49" s="630"/>
      <c r="Y49" s="630"/>
      <c r="Z49" s="630"/>
      <c r="AA49" s="630"/>
      <c r="AB49" s="630"/>
      <c r="AC49" s="631"/>
      <c r="AD49" s="718" t="s">
        <v>110</v>
      </c>
      <c r="AE49" s="719"/>
      <c r="AF49" s="720"/>
      <c r="AH49" s="108"/>
    </row>
    <row r="50" spans="1:37" ht="27" customHeight="1">
      <c r="A50" s="688"/>
      <c r="B50" s="714"/>
      <c r="C50" s="741" t="s">
        <v>1552</v>
      </c>
      <c r="D50" s="742"/>
      <c r="E50" s="742"/>
      <c r="F50" s="742"/>
      <c r="G50" s="742"/>
      <c r="H50" s="742"/>
      <c r="I50" s="742"/>
      <c r="J50" s="742"/>
      <c r="K50" s="742"/>
      <c r="L50" s="742"/>
      <c r="M50" s="742"/>
      <c r="N50" s="743"/>
      <c r="O50" s="587"/>
      <c r="P50" s="588"/>
      <c r="Q50" s="605"/>
      <c r="R50" s="606"/>
      <c r="S50" s="529"/>
      <c r="T50" s="529"/>
      <c r="U50" s="632"/>
      <c r="V50" s="633"/>
      <c r="W50" s="633"/>
      <c r="X50" s="633"/>
      <c r="Y50" s="633"/>
      <c r="Z50" s="633"/>
      <c r="AA50" s="633"/>
      <c r="AB50" s="633"/>
      <c r="AC50" s="634"/>
      <c r="AD50" s="721"/>
      <c r="AE50" s="722"/>
      <c r="AF50" s="723"/>
    </row>
    <row r="51" spans="1:37" ht="40.5" customHeight="1">
      <c r="A51" s="600" t="s">
        <v>2037</v>
      </c>
      <c r="B51" s="602"/>
      <c r="C51" s="503" t="s">
        <v>308</v>
      </c>
      <c r="D51" s="504"/>
      <c r="E51" s="504"/>
      <c r="F51" s="504"/>
      <c r="G51" s="504"/>
      <c r="H51" s="504"/>
      <c r="I51" s="504"/>
      <c r="J51" s="504"/>
      <c r="K51" s="504"/>
      <c r="L51" s="504"/>
      <c r="M51" s="504"/>
      <c r="N51" s="505"/>
      <c r="O51" s="828">
        <f>IF(Q51="N/A",0,IF(Q51="Answer all sub questions",3,IF(Q51="Yes",3,IF(Q51="Partial",3,IF(Q51="No",3,IF(Q51="",3))))))</f>
        <v>3</v>
      </c>
      <c r="P51" s="822"/>
      <c r="Q51" s="508" t="str">
        <f>IF(AJ61&gt;11,"Answer all sub questions",IF(AJ61=(10*1.001),"N/A",IF(AJ61&gt;=10,"Yes",IF(AJ61=9.009,"No",IF(AJ61=8.008,"No",IF(AJ61=7.007,"No",IF(AJ61=6.006,"No",IF(AJ61=5.005,"No",IF(AJ61=4.004,"No",IF(AJ61=3.003,"No",IF(AJ61=2.002,"No",IF(AJ61=1.001,"No",IF(AJ61=0,"No",IF(AJ61&gt;=0.5,"Partial",IF(AJ61&lt;=9.5,"Partial")))))))))))))))</f>
        <v>Answer all sub questions</v>
      </c>
      <c r="R51" s="509"/>
      <c r="S51" s="513">
        <f>IF(Q51="N/A",O51,IF(Q51="Answer all sub questions",0,IF(Q51="Yes",O51,IF(Q51="Partial",1,IF(Q51="No",0,IF(Q51="",0))))))</f>
        <v>0</v>
      </c>
      <c r="T51" s="514"/>
      <c r="U51" s="475"/>
      <c r="V51" s="473"/>
      <c r="W51" s="473"/>
      <c r="X51" s="473"/>
      <c r="Y51" s="473"/>
      <c r="Z51" s="473"/>
      <c r="AA51" s="473"/>
      <c r="AB51" s="473"/>
      <c r="AC51" s="474"/>
      <c r="AD51" s="520" t="s">
        <v>110</v>
      </c>
      <c r="AE51" s="521"/>
      <c r="AF51" s="522"/>
      <c r="AH51" s="108"/>
    </row>
    <row r="52" spans="1:37" ht="40.5" customHeight="1">
      <c r="A52" s="494"/>
      <c r="B52" s="496"/>
      <c r="C52" s="136"/>
      <c r="D52" s="558" t="s">
        <v>2038</v>
      </c>
      <c r="E52" s="558"/>
      <c r="F52" s="558"/>
      <c r="G52" s="558"/>
      <c r="H52" s="558"/>
      <c r="I52" s="558"/>
      <c r="J52" s="558"/>
      <c r="K52" s="558"/>
      <c r="L52" s="558"/>
      <c r="M52" s="558"/>
      <c r="N52" s="559"/>
      <c r="O52" s="829"/>
      <c r="P52" s="824"/>
      <c r="Q52" s="542"/>
      <c r="R52" s="543"/>
      <c r="S52" s="515"/>
      <c r="T52" s="516"/>
      <c r="U52" s="475"/>
      <c r="V52" s="473"/>
      <c r="W52" s="473"/>
      <c r="X52" s="473"/>
      <c r="Y52" s="473"/>
      <c r="Z52" s="473"/>
      <c r="AA52" s="473"/>
      <c r="AB52" s="473"/>
      <c r="AC52" s="474"/>
      <c r="AD52" s="523"/>
      <c r="AE52" s="524"/>
      <c r="AF52" s="525"/>
      <c r="AH52" s="108"/>
      <c r="AI52" s="95">
        <f t="shared" ref="AI52:AI61" si="5">IF(Q52="",100,IF(Q52="Yes",1,IF(Q52="No",0,IF(Q52="Partial",0.5,IF(Q52="N/A",1.001)))))</f>
        <v>100</v>
      </c>
      <c r="AJ52" s="108"/>
    </row>
    <row r="53" spans="1:37" ht="13.5" customHeight="1">
      <c r="A53" s="494"/>
      <c r="B53" s="496"/>
      <c r="C53" s="136"/>
      <c r="D53" s="558" t="s">
        <v>1783</v>
      </c>
      <c r="E53" s="558"/>
      <c r="F53" s="558"/>
      <c r="G53" s="558"/>
      <c r="H53" s="558"/>
      <c r="I53" s="558"/>
      <c r="J53" s="558"/>
      <c r="K53" s="558"/>
      <c r="L53" s="558"/>
      <c r="M53" s="558"/>
      <c r="N53" s="559"/>
      <c r="O53" s="829"/>
      <c r="P53" s="824"/>
      <c r="Q53" s="542"/>
      <c r="R53" s="543"/>
      <c r="S53" s="515"/>
      <c r="T53" s="516"/>
      <c r="U53" s="475"/>
      <c r="V53" s="473"/>
      <c r="W53" s="473"/>
      <c r="X53" s="473"/>
      <c r="Y53" s="473"/>
      <c r="Z53" s="473"/>
      <c r="AA53" s="473"/>
      <c r="AB53" s="473"/>
      <c r="AC53" s="474"/>
      <c r="AD53" s="523"/>
      <c r="AE53" s="524"/>
      <c r="AF53" s="525"/>
      <c r="AH53" s="108"/>
      <c r="AI53" s="95">
        <f t="shared" si="5"/>
        <v>100</v>
      </c>
    </row>
    <row r="54" spans="1:37" ht="13.5" customHeight="1">
      <c r="A54" s="494"/>
      <c r="B54" s="496"/>
      <c r="C54" s="136"/>
      <c r="D54" s="558" t="s">
        <v>2039</v>
      </c>
      <c r="E54" s="558"/>
      <c r="F54" s="558"/>
      <c r="G54" s="558"/>
      <c r="H54" s="558"/>
      <c r="I54" s="558"/>
      <c r="J54" s="558"/>
      <c r="K54" s="558"/>
      <c r="L54" s="558"/>
      <c r="M54" s="558"/>
      <c r="N54" s="559"/>
      <c r="O54" s="829"/>
      <c r="P54" s="824"/>
      <c r="Q54" s="542"/>
      <c r="R54" s="543"/>
      <c r="S54" s="515"/>
      <c r="T54" s="516"/>
      <c r="U54" s="475"/>
      <c r="V54" s="473"/>
      <c r="W54" s="473"/>
      <c r="X54" s="473"/>
      <c r="Y54" s="473"/>
      <c r="Z54" s="473"/>
      <c r="AA54" s="473"/>
      <c r="AB54" s="473"/>
      <c r="AC54" s="474"/>
      <c r="AD54" s="523"/>
      <c r="AE54" s="524"/>
      <c r="AF54" s="525"/>
      <c r="AH54" s="108"/>
      <c r="AI54" s="95">
        <f t="shared" si="5"/>
        <v>100</v>
      </c>
    </row>
    <row r="55" spans="1:37" ht="27" customHeight="1">
      <c r="A55" s="494"/>
      <c r="B55" s="496"/>
      <c r="C55" s="136"/>
      <c r="D55" s="874" t="s">
        <v>2040</v>
      </c>
      <c r="E55" s="874"/>
      <c r="F55" s="874"/>
      <c r="G55" s="874"/>
      <c r="H55" s="874"/>
      <c r="I55" s="874"/>
      <c r="J55" s="874"/>
      <c r="K55" s="874"/>
      <c r="L55" s="874"/>
      <c r="M55" s="874"/>
      <c r="N55" s="875"/>
      <c r="O55" s="829"/>
      <c r="P55" s="824"/>
      <c r="Q55" s="542"/>
      <c r="R55" s="543"/>
      <c r="S55" s="515"/>
      <c r="T55" s="516"/>
      <c r="U55" s="475"/>
      <c r="V55" s="473"/>
      <c r="W55" s="473"/>
      <c r="X55" s="473"/>
      <c r="Y55" s="473"/>
      <c r="Z55" s="473"/>
      <c r="AA55" s="473"/>
      <c r="AB55" s="473"/>
      <c r="AC55" s="474"/>
      <c r="AD55" s="523"/>
      <c r="AE55" s="524"/>
      <c r="AF55" s="525"/>
      <c r="AH55" s="108"/>
      <c r="AI55" s="95">
        <f t="shared" si="5"/>
        <v>100</v>
      </c>
      <c r="AK55" s="208"/>
    </row>
    <row r="56" spans="1:37" ht="13.5" customHeight="1">
      <c r="A56" s="494"/>
      <c r="B56" s="496"/>
      <c r="C56" s="136"/>
      <c r="D56" s="558" t="s">
        <v>1905</v>
      </c>
      <c r="E56" s="558"/>
      <c r="F56" s="558"/>
      <c r="G56" s="558"/>
      <c r="H56" s="558"/>
      <c r="I56" s="558"/>
      <c r="J56" s="558"/>
      <c r="K56" s="558"/>
      <c r="L56" s="558"/>
      <c r="M56" s="558"/>
      <c r="N56" s="559"/>
      <c r="O56" s="829"/>
      <c r="P56" s="824"/>
      <c r="Q56" s="542"/>
      <c r="R56" s="543"/>
      <c r="S56" s="515"/>
      <c r="T56" s="516"/>
      <c r="U56" s="475"/>
      <c r="V56" s="473"/>
      <c r="W56" s="473"/>
      <c r="X56" s="473"/>
      <c r="Y56" s="473"/>
      <c r="Z56" s="473"/>
      <c r="AA56" s="473"/>
      <c r="AB56" s="473"/>
      <c r="AC56" s="474"/>
      <c r="AD56" s="523"/>
      <c r="AE56" s="524"/>
      <c r="AF56" s="525"/>
      <c r="AH56" s="108"/>
      <c r="AI56" s="95">
        <f t="shared" ref="AI56:AI60" si="6">IF(Q56="",100,IF(Q56="Yes",1,IF(Q56="No",0,IF(Q56="Partial",0.5,IF(Q56="N/A",1.001)))))</f>
        <v>100</v>
      </c>
    </row>
    <row r="57" spans="1:37" ht="13.5" customHeight="1">
      <c r="A57" s="494"/>
      <c r="B57" s="496"/>
      <c r="C57" s="136"/>
      <c r="D57" s="558" t="s">
        <v>1906</v>
      </c>
      <c r="E57" s="558"/>
      <c r="F57" s="558"/>
      <c r="G57" s="558"/>
      <c r="H57" s="558"/>
      <c r="I57" s="558"/>
      <c r="J57" s="558"/>
      <c r="K57" s="558"/>
      <c r="L57" s="558"/>
      <c r="M57" s="558"/>
      <c r="N57" s="559"/>
      <c r="O57" s="829"/>
      <c r="P57" s="824"/>
      <c r="Q57" s="542"/>
      <c r="R57" s="543"/>
      <c r="S57" s="515"/>
      <c r="T57" s="516"/>
      <c r="U57" s="475"/>
      <c r="V57" s="473"/>
      <c r="W57" s="473"/>
      <c r="X57" s="473"/>
      <c r="Y57" s="473"/>
      <c r="Z57" s="473"/>
      <c r="AA57" s="473"/>
      <c r="AB57" s="473"/>
      <c r="AC57" s="474"/>
      <c r="AD57" s="523"/>
      <c r="AE57" s="524"/>
      <c r="AF57" s="525"/>
      <c r="AH57" s="108"/>
      <c r="AI57" s="95">
        <f t="shared" si="6"/>
        <v>100</v>
      </c>
    </row>
    <row r="58" spans="1:37" ht="13.5" customHeight="1">
      <c r="A58" s="494"/>
      <c r="B58" s="496"/>
      <c r="C58" s="136"/>
      <c r="D58" s="558" t="s">
        <v>1737</v>
      </c>
      <c r="E58" s="558"/>
      <c r="F58" s="558"/>
      <c r="G58" s="558"/>
      <c r="H58" s="558"/>
      <c r="I58" s="558"/>
      <c r="J58" s="558"/>
      <c r="K58" s="558"/>
      <c r="L58" s="558"/>
      <c r="M58" s="558"/>
      <c r="N58" s="559"/>
      <c r="O58" s="829"/>
      <c r="P58" s="824"/>
      <c r="Q58" s="542"/>
      <c r="R58" s="543"/>
      <c r="S58" s="515"/>
      <c r="T58" s="516"/>
      <c r="U58" s="475"/>
      <c r="V58" s="473"/>
      <c r="W58" s="473"/>
      <c r="X58" s="473"/>
      <c r="Y58" s="473"/>
      <c r="Z58" s="473"/>
      <c r="AA58" s="473"/>
      <c r="AB58" s="473"/>
      <c r="AC58" s="474"/>
      <c r="AD58" s="523"/>
      <c r="AE58" s="524"/>
      <c r="AF58" s="525"/>
      <c r="AH58" s="108"/>
      <c r="AI58" s="95">
        <f t="shared" ref="AI58:AI59" si="7">IF(Q58="",100,IF(Q58="Yes",1,IF(Q58="No",0,IF(Q58="Partial",0.5,IF(Q58="N/A",1.001)))))</f>
        <v>100</v>
      </c>
    </row>
    <row r="59" spans="1:37" ht="13.5" customHeight="1">
      <c r="A59" s="494"/>
      <c r="B59" s="496"/>
      <c r="C59" s="136"/>
      <c r="D59" s="558" t="s">
        <v>2041</v>
      </c>
      <c r="E59" s="558"/>
      <c r="F59" s="558"/>
      <c r="G59" s="558"/>
      <c r="H59" s="558"/>
      <c r="I59" s="558"/>
      <c r="J59" s="558"/>
      <c r="K59" s="558"/>
      <c r="L59" s="558"/>
      <c r="M59" s="558"/>
      <c r="N59" s="559"/>
      <c r="O59" s="829"/>
      <c r="P59" s="824"/>
      <c r="Q59" s="542"/>
      <c r="R59" s="543"/>
      <c r="S59" s="515"/>
      <c r="T59" s="516"/>
      <c r="U59" s="475"/>
      <c r="V59" s="473"/>
      <c r="W59" s="473"/>
      <c r="X59" s="473"/>
      <c r="Y59" s="473"/>
      <c r="Z59" s="473"/>
      <c r="AA59" s="473"/>
      <c r="AB59" s="473"/>
      <c r="AC59" s="474"/>
      <c r="AD59" s="523"/>
      <c r="AE59" s="524"/>
      <c r="AF59" s="525"/>
      <c r="AH59" s="108"/>
      <c r="AI59" s="95">
        <f t="shared" si="7"/>
        <v>100</v>
      </c>
    </row>
    <row r="60" spans="1:37" ht="27" customHeight="1">
      <c r="A60" s="494"/>
      <c r="B60" s="496"/>
      <c r="C60" s="136"/>
      <c r="D60" s="874" t="s">
        <v>1908</v>
      </c>
      <c r="E60" s="874"/>
      <c r="F60" s="874"/>
      <c r="G60" s="874"/>
      <c r="H60" s="874"/>
      <c r="I60" s="874"/>
      <c r="J60" s="874"/>
      <c r="K60" s="874"/>
      <c r="L60" s="874"/>
      <c r="M60" s="874"/>
      <c r="N60" s="875"/>
      <c r="O60" s="829"/>
      <c r="P60" s="824"/>
      <c r="Q60" s="542"/>
      <c r="R60" s="543"/>
      <c r="S60" s="515"/>
      <c r="T60" s="516"/>
      <c r="U60" s="475"/>
      <c r="V60" s="473"/>
      <c r="W60" s="473"/>
      <c r="X60" s="473"/>
      <c r="Y60" s="473"/>
      <c r="Z60" s="473"/>
      <c r="AA60" s="473"/>
      <c r="AB60" s="473"/>
      <c r="AC60" s="474"/>
      <c r="AD60" s="523"/>
      <c r="AE60" s="524"/>
      <c r="AF60" s="525"/>
      <c r="AH60" s="108"/>
      <c r="AI60" s="95">
        <f t="shared" si="6"/>
        <v>100</v>
      </c>
      <c r="AK60" s="208"/>
    </row>
    <row r="61" spans="1:37" ht="27" customHeight="1">
      <c r="A61" s="688"/>
      <c r="B61" s="714"/>
      <c r="C61" s="120"/>
      <c r="D61" s="558" t="s">
        <v>1901</v>
      </c>
      <c r="E61" s="504"/>
      <c r="F61" s="504"/>
      <c r="G61" s="504"/>
      <c r="H61" s="504"/>
      <c r="I61" s="504"/>
      <c r="J61" s="504"/>
      <c r="K61" s="504"/>
      <c r="L61" s="504"/>
      <c r="M61" s="504"/>
      <c r="N61" s="505"/>
      <c r="O61" s="830"/>
      <c r="P61" s="826"/>
      <c r="Q61" s="542"/>
      <c r="R61" s="543"/>
      <c r="S61" s="517"/>
      <c r="T61" s="518"/>
      <c r="U61" s="475"/>
      <c r="V61" s="473"/>
      <c r="W61" s="473"/>
      <c r="X61" s="473"/>
      <c r="Y61" s="473"/>
      <c r="Z61" s="473"/>
      <c r="AA61" s="473"/>
      <c r="AB61" s="473"/>
      <c r="AC61" s="474"/>
      <c r="AD61" s="526"/>
      <c r="AE61" s="527"/>
      <c r="AF61" s="528"/>
      <c r="AH61" s="108"/>
      <c r="AI61" s="95">
        <f t="shared" si="5"/>
        <v>100</v>
      </c>
      <c r="AJ61" s="108">
        <f>SUM(AI52:AI61)</f>
        <v>1000</v>
      </c>
    </row>
    <row r="62" spans="1:37" ht="13.5" customHeight="1">
      <c r="A62" s="536" t="s">
        <v>121</v>
      </c>
      <c r="B62" s="536"/>
      <c r="C62" s="536"/>
      <c r="D62" s="536"/>
      <c r="E62" s="536"/>
      <c r="F62" s="536"/>
      <c r="G62" s="536"/>
      <c r="H62" s="536"/>
      <c r="I62" s="536"/>
      <c r="J62" s="536"/>
      <c r="K62" s="536"/>
      <c r="L62" s="536"/>
      <c r="M62" s="536"/>
      <c r="N62" s="536"/>
      <c r="O62" s="529">
        <f>SUM(O42:P61)</f>
        <v>7</v>
      </c>
      <c r="P62" s="529"/>
      <c r="Q62" s="566"/>
      <c r="R62" s="567"/>
      <c r="S62" s="529">
        <f>SUM(S42:T61)</f>
        <v>0</v>
      </c>
      <c r="T62" s="529"/>
      <c r="U62" s="519"/>
      <c r="V62" s="519"/>
      <c r="W62" s="519"/>
      <c r="X62" s="519"/>
      <c r="Y62" s="519"/>
      <c r="Z62" s="519"/>
      <c r="AA62" s="519"/>
      <c r="AB62" s="519"/>
      <c r="AC62" s="519"/>
      <c r="AD62" s="453"/>
      <c r="AE62" s="453"/>
      <c r="AF62" s="453"/>
    </row>
    <row r="63" spans="1:37" ht="13.5" customHeight="1"/>
    <row r="64" spans="1:37" ht="13.5" customHeight="1">
      <c r="A64" s="498" t="s">
        <v>122</v>
      </c>
      <c r="B64" s="499"/>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500"/>
    </row>
    <row r="65" spans="1:36" ht="13.5" customHeight="1">
      <c r="A65" s="615" t="s">
        <v>1723</v>
      </c>
      <c r="B65" s="616"/>
      <c r="C65" s="616"/>
      <c r="D65" s="616"/>
      <c r="E65" s="616"/>
      <c r="F65" s="616"/>
      <c r="G65" s="616"/>
      <c r="H65" s="616"/>
      <c r="I65" s="616"/>
      <c r="J65" s="616"/>
      <c r="K65" s="616"/>
      <c r="L65" s="616"/>
      <c r="M65" s="616"/>
      <c r="N65" s="616"/>
      <c r="O65" s="616"/>
      <c r="P65" s="616"/>
      <c r="Q65" s="616"/>
      <c r="R65" s="616"/>
      <c r="S65" s="616"/>
      <c r="T65" s="616"/>
      <c r="U65" s="616"/>
      <c r="V65" s="616"/>
      <c r="W65" s="616"/>
      <c r="X65" s="616"/>
      <c r="Y65" s="616"/>
      <c r="Z65" s="616"/>
      <c r="AA65" s="616"/>
      <c r="AB65" s="616"/>
      <c r="AC65" s="616"/>
      <c r="AD65" s="616"/>
      <c r="AE65" s="616"/>
      <c r="AF65" s="617"/>
    </row>
    <row r="66" spans="1:36" ht="13.5" customHeight="1"/>
    <row r="67" spans="1:36" ht="13.5" customHeight="1">
      <c r="A67" s="498" t="s">
        <v>223</v>
      </c>
      <c r="B67" s="499"/>
      <c r="C67" s="499"/>
      <c r="D67" s="499"/>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500"/>
    </row>
    <row r="68" spans="1:36" ht="13.5" customHeight="1">
      <c r="A68" s="615" t="s">
        <v>224</v>
      </c>
      <c r="B68" s="616"/>
      <c r="C68" s="616"/>
      <c r="D68" s="616"/>
      <c r="E68" s="616"/>
      <c r="F68" s="616"/>
      <c r="G68" s="616"/>
      <c r="H68" s="616"/>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7"/>
    </row>
    <row r="69" spans="1:36" ht="13.5" customHeight="1">
      <c r="A69" s="519" t="s">
        <v>103</v>
      </c>
      <c r="B69" s="519"/>
      <c r="C69" s="453" t="s">
        <v>104</v>
      </c>
      <c r="D69" s="453"/>
      <c r="E69" s="453"/>
      <c r="F69" s="453"/>
      <c r="G69" s="453"/>
      <c r="H69" s="453"/>
      <c r="I69" s="453"/>
      <c r="J69" s="453"/>
      <c r="K69" s="453"/>
      <c r="L69" s="453"/>
      <c r="M69" s="453"/>
      <c r="N69" s="453"/>
      <c r="O69" s="519" t="s">
        <v>105</v>
      </c>
      <c r="P69" s="519"/>
      <c r="Q69" s="513" t="s">
        <v>106</v>
      </c>
      <c r="R69" s="514"/>
      <c r="S69" s="529" t="s">
        <v>107</v>
      </c>
      <c r="T69" s="529"/>
      <c r="U69" s="453" t="s">
        <v>108</v>
      </c>
      <c r="V69" s="453"/>
      <c r="W69" s="453"/>
      <c r="X69" s="453"/>
      <c r="Y69" s="453"/>
      <c r="Z69" s="453"/>
      <c r="AA69" s="453"/>
      <c r="AB69" s="453"/>
      <c r="AC69" s="453"/>
      <c r="AD69" s="519" t="s">
        <v>109</v>
      </c>
      <c r="AE69" s="519"/>
      <c r="AF69" s="519"/>
    </row>
    <row r="70" spans="1:36" ht="13.5" customHeight="1">
      <c r="A70" s="519"/>
      <c r="B70" s="519"/>
      <c r="C70" s="453"/>
      <c r="D70" s="453"/>
      <c r="E70" s="453"/>
      <c r="F70" s="453"/>
      <c r="G70" s="453"/>
      <c r="H70" s="453"/>
      <c r="I70" s="453"/>
      <c r="J70" s="453"/>
      <c r="K70" s="453"/>
      <c r="L70" s="453"/>
      <c r="M70" s="453"/>
      <c r="N70" s="453"/>
      <c r="O70" s="519"/>
      <c r="P70" s="519"/>
      <c r="Q70" s="517"/>
      <c r="R70" s="518"/>
      <c r="S70" s="529"/>
      <c r="T70" s="529"/>
      <c r="U70" s="453"/>
      <c r="V70" s="453"/>
      <c r="W70" s="453"/>
      <c r="X70" s="453"/>
      <c r="Y70" s="453"/>
      <c r="Z70" s="453"/>
      <c r="AA70" s="453"/>
      <c r="AB70" s="453"/>
      <c r="AC70" s="453"/>
      <c r="AD70" s="519"/>
      <c r="AE70" s="519"/>
      <c r="AF70" s="519"/>
    </row>
    <row r="71" spans="1:36" ht="40.5" customHeight="1">
      <c r="A71" s="600" t="s">
        <v>2042</v>
      </c>
      <c r="B71" s="602"/>
      <c r="C71" s="607" t="s">
        <v>226</v>
      </c>
      <c r="D71" s="558"/>
      <c r="E71" s="558"/>
      <c r="F71" s="558"/>
      <c r="G71" s="558"/>
      <c r="H71" s="558"/>
      <c r="I71" s="558"/>
      <c r="J71" s="558"/>
      <c r="K71" s="558"/>
      <c r="L71" s="558"/>
      <c r="M71" s="558"/>
      <c r="N71" s="559"/>
      <c r="O71" s="513">
        <f>IF(Q71="N/A",0,IF(Q71="Answer all sub questions",3,IF(Q71="Yes",3,IF(Q71="Partial",3,IF(Q71="No",3,IF(Q71="",3))))))</f>
        <v>3</v>
      </c>
      <c r="P71" s="514"/>
      <c r="Q71" s="508" t="str">
        <f>IF(AJ77&gt;7,"Answer all sub questions",IF(AJ77=(6*1.001),"N/A",IF(AJ77&gt;=6,"Yes",IF(AJ77=5.005,"No",IF(AJ77=4.004,"No",IF(AJ77=3.003,"No",IF(AJ77=2.002,"No",IF(AJ77=1.001,"No",IF(AJ77=0,"No",IF(AJ77&gt;=0.5,"Partial",IF(AJ77&lt;=5.5,"Partial")))))))))))</f>
        <v>Answer all sub questions</v>
      </c>
      <c r="R71" s="509"/>
      <c r="S71" s="513">
        <f>IF(Q71="N/A",O71,IF(Q71="Answer all sub questions",0,IF(Q71="Yes",O71,IF(Q71="Partial",1,IF(Q71="No",0,IF(Q71="",0))))))</f>
        <v>0</v>
      </c>
      <c r="T71" s="514"/>
      <c r="U71" s="485"/>
      <c r="V71" s="485"/>
      <c r="W71" s="485"/>
      <c r="X71" s="485"/>
      <c r="Y71" s="485"/>
      <c r="Z71" s="485"/>
      <c r="AA71" s="485"/>
      <c r="AB71" s="485"/>
      <c r="AC71" s="485"/>
      <c r="AD71" s="771" t="s">
        <v>1326</v>
      </c>
      <c r="AE71" s="772"/>
      <c r="AF71" s="773"/>
      <c r="AH71" s="108"/>
    </row>
    <row r="72" spans="1:36" ht="13.5" customHeight="1">
      <c r="A72" s="494"/>
      <c r="B72" s="496"/>
      <c r="C72" s="169"/>
      <c r="D72" s="551" t="s">
        <v>2045</v>
      </c>
      <c r="E72" s="551"/>
      <c r="F72" s="551"/>
      <c r="G72" s="551"/>
      <c r="H72" s="551"/>
      <c r="I72" s="551"/>
      <c r="J72" s="551"/>
      <c r="K72" s="551"/>
      <c r="L72" s="551"/>
      <c r="M72" s="551"/>
      <c r="N72" s="455"/>
      <c r="O72" s="515"/>
      <c r="P72" s="516"/>
      <c r="Q72" s="542"/>
      <c r="R72" s="543"/>
      <c r="S72" s="515"/>
      <c r="T72" s="516"/>
      <c r="U72" s="485"/>
      <c r="V72" s="485"/>
      <c r="W72" s="485"/>
      <c r="X72" s="485"/>
      <c r="Y72" s="485"/>
      <c r="Z72" s="485"/>
      <c r="AA72" s="485"/>
      <c r="AB72" s="485"/>
      <c r="AC72" s="485"/>
      <c r="AD72" s="774"/>
      <c r="AE72" s="775"/>
      <c r="AF72" s="776"/>
      <c r="AH72" s="108"/>
      <c r="AI72" s="95">
        <f t="shared" ref="AI72:AI76" si="8">IF(Q72="",100,IF(Q72="Yes",1,IF(Q72="No",0,IF(Q72="Partial",0.5,IF(Q72="N/A",1.001)))))</f>
        <v>100</v>
      </c>
      <c r="AJ72" s="108"/>
    </row>
    <row r="73" spans="1:36" ht="13.5" customHeight="1">
      <c r="A73" s="494"/>
      <c r="B73" s="496"/>
      <c r="C73" s="169"/>
      <c r="D73" s="551" t="s">
        <v>2046</v>
      </c>
      <c r="E73" s="551"/>
      <c r="F73" s="551"/>
      <c r="G73" s="551"/>
      <c r="H73" s="551"/>
      <c r="I73" s="551"/>
      <c r="J73" s="551"/>
      <c r="K73" s="551"/>
      <c r="L73" s="551"/>
      <c r="M73" s="551"/>
      <c r="N73" s="455"/>
      <c r="O73" s="515"/>
      <c r="P73" s="516"/>
      <c r="Q73" s="542"/>
      <c r="R73" s="543"/>
      <c r="S73" s="515"/>
      <c r="T73" s="516"/>
      <c r="U73" s="485"/>
      <c r="V73" s="485"/>
      <c r="W73" s="485"/>
      <c r="X73" s="485"/>
      <c r="Y73" s="485"/>
      <c r="Z73" s="485"/>
      <c r="AA73" s="485"/>
      <c r="AB73" s="485"/>
      <c r="AC73" s="485"/>
      <c r="AD73" s="774"/>
      <c r="AE73" s="775"/>
      <c r="AF73" s="776"/>
      <c r="AH73" s="108"/>
      <c r="AI73" s="95">
        <f t="shared" si="8"/>
        <v>100</v>
      </c>
    </row>
    <row r="74" spans="1:36" ht="13.5" customHeight="1">
      <c r="A74" s="494"/>
      <c r="B74" s="496"/>
      <c r="C74" s="169"/>
      <c r="D74" s="558" t="s">
        <v>2044</v>
      </c>
      <c r="E74" s="558"/>
      <c r="F74" s="558"/>
      <c r="G74" s="558"/>
      <c r="H74" s="558"/>
      <c r="I74" s="558"/>
      <c r="J74" s="558"/>
      <c r="K74" s="558"/>
      <c r="L74" s="558"/>
      <c r="M74" s="558"/>
      <c r="N74" s="559"/>
      <c r="O74" s="515"/>
      <c r="P74" s="516"/>
      <c r="Q74" s="542"/>
      <c r="R74" s="543"/>
      <c r="S74" s="515"/>
      <c r="T74" s="516"/>
      <c r="U74" s="475"/>
      <c r="V74" s="473"/>
      <c r="W74" s="473"/>
      <c r="X74" s="473"/>
      <c r="Y74" s="473"/>
      <c r="Z74" s="473"/>
      <c r="AA74" s="473"/>
      <c r="AB74" s="473"/>
      <c r="AC74" s="474"/>
      <c r="AD74" s="774"/>
      <c r="AE74" s="775"/>
      <c r="AF74" s="776"/>
      <c r="AH74" s="108"/>
      <c r="AI74" s="95">
        <f t="shared" si="8"/>
        <v>100</v>
      </c>
    </row>
    <row r="75" spans="1:36" ht="13.5" customHeight="1">
      <c r="A75" s="494"/>
      <c r="B75" s="496"/>
      <c r="C75" s="169"/>
      <c r="D75" s="551" t="s">
        <v>2034</v>
      </c>
      <c r="E75" s="551"/>
      <c r="F75" s="551"/>
      <c r="G75" s="551"/>
      <c r="H75" s="551"/>
      <c r="I75" s="551"/>
      <c r="J75" s="551"/>
      <c r="K75" s="551"/>
      <c r="L75" s="551"/>
      <c r="M75" s="551"/>
      <c r="N75" s="455"/>
      <c r="O75" s="515"/>
      <c r="P75" s="516"/>
      <c r="Q75" s="542"/>
      <c r="R75" s="543"/>
      <c r="S75" s="515"/>
      <c r="T75" s="516"/>
      <c r="U75" s="485"/>
      <c r="V75" s="485"/>
      <c r="W75" s="485"/>
      <c r="X75" s="485"/>
      <c r="Y75" s="485"/>
      <c r="Z75" s="485"/>
      <c r="AA75" s="485"/>
      <c r="AB75" s="485"/>
      <c r="AC75" s="485"/>
      <c r="AD75" s="774"/>
      <c r="AE75" s="775"/>
      <c r="AF75" s="776"/>
      <c r="AH75" s="108"/>
      <c r="AI75" s="95">
        <f t="shared" si="8"/>
        <v>100</v>
      </c>
    </row>
    <row r="76" spans="1:36" ht="13.5" customHeight="1">
      <c r="A76" s="494"/>
      <c r="B76" s="496"/>
      <c r="C76" s="169"/>
      <c r="D76" s="551" t="s">
        <v>2043</v>
      </c>
      <c r="E76" s="551"/>
      <c r="F76" s="551"/>
      <c r="G76" s="551"/>
      <c r="H76" s="551"/>
      <c r="I76" s="551"/>
      <c r="J76" s="551"/>
      <c r="K76" s="551"/>
      <c r="L76" s="551"/>
      <c r="M76" s="551"/>
      <c r="N76" s="455"/>
      <c r="O76" s="515"/>
      <c r="P76" s="516"/>
      <c r="Q76" s="542"/>
      <c r="R76" s="543"/>
      <c r="S76" s="515"/>
      <c r="T76" s="516"/>
      <c r="U76" s="485"/>
      <c r="V76" s="485"/>
      <c r="W76" s="485"/>
      <c r="X76" s="485"/>
      <c r="Y76" s="485"/>
      <c r="Z76" s="485"/>
      <c r="AA76" s="485"/>
      <c r="AB76" s="485"/>
      <c r="AC76" s="485"/>
      <c r="AD76" s="774"/>
      <c r="AE76" s="775"/>
      <c r="AF76" s="776"/>
      <c r="AH76" s="108"/>
      <c r="AI76" s="95">
        <f t="shared" si="8"/>
        <v>100</v>
      </c>
    </row>
    <row r="77" spans="1:36" ht="13.5" customHeight="1">
      <c r="A77" s="494"/>
      <c r="B77" s="496"/>
      <c r="C77" s="136"/>
      <c r="D77" s="558" t="s">
        <v>1774</v>
      </c>
      <c r="E77" s="558"/>
      <c r="F77" s="558"/>
      <c r="G77" s="558"/>
      <c r="H77" s="558"/>
      <c r="I77" s="558"/>
      <c r="J77" s="558"/>
      <c r="K77" s="558"/>
      <c r="L77" s="558"/>
      <c r="M77" s="558"/>
      <c r="N77" s="559"/>
      <c r="O77" s="515"/>
      <c r="P77" s="516"/>
      <c r="Q77" s="542"/>
      <c r="R77" s="543"/>
      <c r="S77" s="515"/>
      <c r="T77" s="516"/>
      <c r="U77" s="485"/>
      <c r="V77" s="485"/>
      <c r="W77" s="485"/>
      <c r="X77" s="485"/>
      <c r="Y77" s="485"/>
      <c r="Z77" s="485"/>
      <c r="AA77" s="485"/>
      <c r="AB77" s="485"/>
      <c r="AC77" s="485"/>
      <c r="AD77" s="774"/>
      <c r="AE77" s="775"/>
      <c r="AF77" s="776"/>
      <c r="AH77" s="108"/>
      <c r="AI77" s="95">
        <f>IF(Q77="",100,IF(Q77="Yes",1,IF(Q77="No",0,IF(Q77="Partial",0.5,IF(Q77="N/A",1.001)))))</f>
        <v>100</v>
      </c>
      <c r="AJ77" s="108">
        <f>SUM(AI72:AI77)</f>
        <v>600</v>
      </c>
    </row>
    <row r="78" spans="1:36" ht="27" customHeight="1">
      <c r="A78" s="688"/>
      <c r="B78" s="714"/>
      <c r="C78" s="780" t="s">
        <v>227</v>
      </c>
      <c r="D78" s="460"/>
      <c r="E78" s="460"/>
      <c r="F78" s="460"/>
      <c r="G78" s="460"/>
      <c r="H78" s="460"/>
      <c r="I78" s="460"/>
      <c r="J78" s="460"/>
      <c r="K78" s="460"/>
      <c r="L78" s="460"/>
      <c r="M78" s="460"/>
      <c r="N78" s="781"/>
      <c r="O78" s="517"/>
      <c r="P78" s="518"/>
      <c r="Q78" s="566"/>
      <c r="R78" s="567"/>
      <c r="S78" s="517"/>
      <c r="T78" s="518"/>
      <c r="U78" s="503"/>
      <c r="V78" s="504"/>
      <c r="W78" s="504"/>
      <c r="X78" s="504"/>
      <c r="Y78" s="504"/>
      <c r="Z78" s="504"/>
      <c r="AA78" s="504"/>
      <c r="AB78" s="504"/>
      <c r="AC78" s="505"/>
      <c r="AD78" s="777"/>
      <c r="AE78" s="778"/>
      <c r="AF78" s="779"/>
    </row>
    <row r="79" spans="1:36" ht="40.5" customHeight="1">
      <c r="A79" s="600" t="s">
        <v>2047</v>
      </c>
      <c r="B79" s="601"/>
      <c r="C79" s="815" t="s">
        <v>311</v>
      </c>
      <c r="D79" s="816"/>
      <c r="E79" s="816"/>
      <c r="F79" s="816"/>
      <c r="G79" s="816"/>
      <c r="H79" s="816"/>
      <c r="I79" s="816"/>
      <c r="J79" s="816"/>
      <c r="K79" s="816"/>
      <c r="L79" s="816"/>
      <c r="M79" s="816"/>
      <c r="N79" s="817"/>
      <c r="O79" s="627">
        <f>IF(Q79="N/A",0,IF(Q79="Answer all sub questions",3,IF(Q79="Yes",3,IF(Q79="Partial",3,IF(Q79="No",3,IF(Q79="",3))))))</f>
        <v>3</v>
      </c>
      <c r="P79" s="514"/>
      <c r="Q79" s="508" t="str">
        <f>IF(AJ83&gt;5,"Answer all sub questions",IF(AJ83=(4*1.001),"N/A",IF(AJ83&gt;=4,"Yes",IF(AJ83=3.003,"No",IF(AJ83=2.002,"No",IF(AJ83=1.001,"No",IF(AJ83=0,"No",IF(AJ83&gt;=0.5,"Partial",IF(AJ83&lt;=3.5,"Partial")))))))))</f>
        <v>Answer all sub questions</v>
      </c>
      <c r="R79" s="509"/>
      <c r="S79" s="513">
        <f>IF(Q79="N/A",O79,IF(Q79="Answer all sub questions",0,IF(Q79="Yes",O79,IF(Q79="Partial",1,IF(Q79="No",0,IF(Q79="",0))))))</f>
        <v>0</v>
      </c>
      <c r="T79" s="514"/>
      <c r="U79" s="475"/>
      <c r="V79" s="473"/>
      <c r="W79" s="473"/>
      <c r="X79" s="473"/>
      <c r="Y79" s="473"/>
      <c r="Z79" s="473"/>
      <c r="AA79" s="473"/>
      <c r="AB79" s="473"/>
      <c r="AC79" s="693"/>
      <c r="AD79" s="772" t="s">
        <v>748</v>
      </c>
      <c r="AE79" s="772"/>
      <c r="AF79" s="773"/>
      <c r="AH79" s="108"/>
    </row>
    <row r="80" spans="1:36" ht="13.5" customHeight="1">
      <c r="A80" s="494"/>
      <c r="B80" s="496"/>
      <c r="C80" s="120"/>
      <c r="D80" s="551" t="s">
        <v>2048</v>
      </c>
      <c r="E80" s="551"/>
      <c r="F80" s="551"/>
      <c r="G80" s="551"/>
      <c r="H80" s="551"/>
      <c r="I80" s="551"/>
      <c r="J80" s="551"/>
      <c r="K80" s="551"/>
      <c r="L80" s="551"/>
      <c r="M80" s="551"/>
      <c r="N80" s="455"/>
      <c r="O80" s="515"/>
      <c r="P80" s="516"/>
      <c r="Q80" s="542"/>
      <c r="R80" s="543"/>
      <c r="S80" s="515"/>
      <c r="T80" s="516"/>
      <c r="U80" s="475"/>
      <c r="V80" s="473"/>
      <c r="W80" s="473"/>
      <c r="X80" s="473"/>
      <c r="Y80" s="473"/>
      <c r="Z80" s="473"/>
      <c r="AA80" s="473"/>
      <c r="AB80" s="473"/>
      <c r="AC80" s="693"/>
      <c r="AD80" s="775"/>
      <c r="AE80" s="775"/>
      <c r="AF80" s="776"/>
      <c r="AH80" s="108"/>
      <c r="AI80" s="95">
        <f>IF(Q80="",100,IF(Q80="Yes",1,IF(Q80="No",0,IF(Q80="Partial",0.5,IF(Q80="N/A",1.001)))))</f>
        <v>100</v>
      </c>
    </row>
    <row r="81" spans="1:36" ht="13.5" customHeight="1">
      <c r="A81" s="494"/>
      <c r="B81" s="496"/>
      <c r="C81" s="120"/>
      <c r="D81" s="558" t="s">
        <v>2049</v>
      </c>
      <c r="E81" s="558"/>
      <c r="F81" s="558"/>
      <c r="G81" s="558"/>
      <c r="H81" s="558"/>
      <c r="I81" s="558"/>
      <c r="J81" s="558"/>
      <c r="K81" s="558"/>
      <c r="L81" s="558"/>
      <c r="M81" s="558"/>
      <c r="N81" s="559"/>
      <c r="O81" s="515"/>
      <c r="P81" s="516"/>
      <c r="Q81" s="542"/>
      <c r="R81" s="543"/>
      <c r="S81" s="515"/>
      <c r="T81" s="516"/>
      <c r="U81" s="79"/>
      <c r="V81" s="78"/>
      <c r="W81" s="78"/>
      <c r="X81" s="78"/>
      <c r="Y81" s="78"/>
      <c r="Z81" s="78"/>
      <c r="AA81" s="78"/>
      <c r="AB81" s="78"/>
      <c r="AC81" s="83"/>
      <c r="AD81" s="775"/>
      <c r="AE81" s="775"/>
      <c r="AF81" s="776"/>
      <c r="AH81" s="108"/>
      <c r="AI81" s="95">
        <f>IF(Q81="",100,IF(Q81="Yes",1,IF(Q81="No",0,IF(Q81="Partial",0.5,IF(Q81="N/A",1.001)))))</f>
        <v>100</v>
      </c>
    </row>
    <row r="82" spans="1:36" ht="13.5" customHeight="1">
      <c r="A82" s="494"/>
      <c r="B82" s="496"/>
      <c r="C82" s="135"/>
      <c r="D82" s="504" t="s">
        <v>2050</v>
      </c>
      <c r="E82" s="504"/>
      <c r="F82" s="504"/>
      <c r="G82" s="504"/>
      <c r="H82" s="504"/>
      <c r="I82" s="504"/>
      <c r="J82" s="504"/>
      <c r="K82" s="504"/>
      <c r="L82" s="504"/>
      <c r="M82" s="504"/>
      <c r="N82" s="505"/>
      <c r="O82" s="515"/>
      <c r="P82" s="516"/>
      <c r="Q82" s="542"/>
      <c r="R82" s="543"/>
      <c r="S82" s="515"/>
      <c r="T82" s="516"/>
      <c r="U82" s="475"/>
      <c r="V82" s="473"/>
      <c r="W82" s="473"/>
      <c r="X82" s="473"/>
      <c r="Y82" s="473"/>
      <c r="Z82" s="473"/>
      <c r="AA82" s="473"/>
      <c r="AB82" s="473"/>
      <c r="AC82" s="693"/>
      <c r="AD82" s="775"/>
      <c r="AE82" s="775"/>
      <c r="AF82" s="776"/>
      <c r="AH82" s="108"/>
      <c r="AI82" s="95">
        <f>IF(Q82="",100,IF(Q82="Yes",1,IF(Q82="No",0,IF(Q82="Partial",0.5,IF(Q82="N/A",1.001)))))</f>
        <v>100</v>
      </c>
    </row>
    <row r="83" spans="1:36" ht="13.5" customHeight="1">
      <c r="A83" s="494"/>
      <c r="B83" s="496"/>
      <c r="C83" s="120"/>
      <c r="D83" s="558" t="s">
        <v>2051</v>
      </c>
      <c r="E83" s="558"/>
      <c r="F83" s="558"/>
      <c r="G83" s="558"/>
      <c r="H83" s="558"/>
      <c r="I83" s="558"/>
      <c r="J83" s="558"/>
      <c r="K83" s="558"/>
      <c r="L83" s="558"/>
      <c r="M83" s="558"/>
      <c r="N83" s="559"/>
      <c r="O83" s="515"/>
      <c r="P83" s="516"/>
      <c r="Q83" s="542"/>
      <c r="R83" s="543"/>
      <c r="S83" s="515"/>
      <c r="T83" s="516"/>
      <c r="U83" s="475"/>
      <c r="V83" s="473"/>
      <c r="W83" s="473"/>
      <c r="X83" s="473"/>
      <c r="Y83" s="473"/>
      <c r="Z83" s="473"/>
      <c r="AA83" s="473"/>
      <c r="AB83" s="473"/>
      <c r="AC83" s="693"/>
      <c r="AD83" s="775"/>
      <c r="AE83" s="775"/>
      <c r="AF83" s="776"/>
      <c r="AH83" s="108"/>
      <c r="AI83" s="95">
        <f>IF(Q83="",100,IF(Q83="Yes",1,IF(Q83="No",0,IF(Q83="Partial",0.5,IF(Q83="N/A",1.001)))))</f>
        <v>100</v>
      </c>
      <c r="AJ83" s="108">
        <f>SUM(AI80:AI83)</f>
        <v>400</v>
      </c>
    </row>
    <row r="84" spans="1:36" ht="13.5" customHeight="1">
      <c r="A84" s="688"/>
      <c r="B84" s="714"/>
      <c r="C84" s="741" t="s">
        <v>230</v>
      </c>
      <c r="D84" s="742"/>
      <c r="E84" s="742"/>
      <c r="F84" s="742"/>
      <c r="G84" s="742"/>
      <c r="H84" s="742"/>
      <c r="I84" s="742"/>
      <c r="J84" s="742"/>
      <c r="K84" s="742"/>
      <c r="L84" s="742"/>
      <c r="M84" s="742"/>
      <c r="N84" s="743"/>
      <c r="O84" s="517"/>
      <c r="P84" s="518"/>
      <c r="Q84" s="566"/>
      <c r="R84" s="567"/>
      <c r="S84" s="517"/>
      <c r="T84" s="518"/>
      <c r="U84" s="591"/>
      <c r="V84" s="591"/>
      <c r="W84" s="591"/>
      <c r="X84" s="591"/>
      <c r="Y84" s="591"/>
      <c r="Z84" s="591"/>
      <c r="AA84" s="591"/>
      <c r="AB84" s="591"/>
      <c r="AC84" s="831"/>
      <c r="AD84" s="778"/>
      <c r="AE84" s="778"/>
      <c r="AF84" s="779"/>
    </row>
    <row r="85" spans="1:36" ht="13.5" customHeight="1">
      <c r="A85" s="536" t="s">
        <v>121</v>
      </c>
      <c r="B85" s="536"/>
      <c r="C85" s="536"/>
      <c r="D85" s="536"/>
      <c r="E85" s="536"/>
      <c r="F85" s="536"/>
      <c r="G85" s="536"/>
      <c r="H85" s="536"/>
      <c r="I85" s="536"/>
      <c r="J85" s="536"/>
      <c r="K85" s="536"/>
      <c r="L85" s="536"/>
      <c r="M85" s="536"/>
      <c r="N85" s="536"/>
      <c r="O85" s="529">
        <f>SUM(O71:P84)</f>
        <v>6</v>
      </c>
      <c r="P85" s="529"/>
      <c r="Q85" s="566"/>
      <c r="R85" s="567"/>
      <c r="S85" s="529">
        <f>SUM(S71:T84)</f>
        <v>0</v>
      </c>
      <c r="T85" s="529"/>
      <c r="U85" s="519"/>
      <c r="V85" s="519"/>
      <c r="W85" s="519"/>
      <c r="X85" s="519"/>
      <c r="Y85" s="519"/>
      <c r="Z85" s="519"/>
      <c r="AA85" s="519"/>
      <c r="AB85" s="519"/>
      <c r="AC85" s="519"/>
      <c r="AD85" s="453"/>
      <c r="AE85" s="453"/>
      <c r="AF85" s="453"/>
    </row>
    <row r="86" spans="1:36" ht="13.5" customHeight="1"/>
    <row r="87" spans="1:36" ht="13.5" customHeight="1">
      <c r="A87" s="498" t="s">
        <v>130</v>
      </c>
      <c r="B87" s="499"/>
      <c r="C87" s="499"/>
      <c r="D87" s="499"/>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500"/>
    </row>
    <row r="88" spans="1:36" ht="13.5" customHeight="1">
      <c r="A88" s="615" t="s">
        <v>131</v>
      </c>
      <c r="B88" s="616"/>
      <c r="C88" s="616"/>
      <c r="D88" s="616"/>
      <c r="E88" s="616"/>
      <c r="F88" s="616"/>
      <c r="G88" s="616"/>
      <c r="H88" s="616"/>
      <c r="I88" s="616"/>
      <c r="J88" s="616"/>
      <c r="K88" s="616"/>
      <c r="L88" s="616"/>
      <c r="M88" s="616"/>
      <c r="N88" s="616"/>
      <c r="O88" s="616"/>
      <c r="P88" s="616"/>
      <c r="Q88" s="616"/>
      <c r="R88" s="616"/>
      <c r="S88" s="616"/>
      <c r="T88" s="616"/>
      <c r="U88" s="616"/>
      <c r="V88" s="616"/>
      <c r="W88" s="616"/>
      <c r="X88" s="616"/>
      <c r="Y88" s="616"/>
      <c r="Z88" s="616"/>
      <c r="AA88" s="616"/>
      <c r="AB88" s="616"/>
      <c r="AC88" s="616"/>
      <c r="AD88" s="616"/>
      <c r="AE88" s="616"/>
      <c r="AF88" s="617"/>
    </row>
    <row r="89" spans="1:36" ht="13.5" customHeight="1">
      <c r="A89" s="519" t="s">
        <v>103</v>
      </c>
      <c r="B89" s="519"/>
      <c r="C89" s="453" t="s">
        <v>104</v>
      </c>
      <c r="D89" s="453"/>
      <c r="E89" s="453"/>
      <c r="F89" s="453"/>
      <c r="G89" s="453"/>
      <c r="H89" s="453"/>
      <c r="I89" s="453"/>
      <c r="J89" s="453"/>
      <c r="K89" s="453"/>
      <c r="L89" s="453"/>
      <c r="M89" s="453"/>
      <c r="N89" s="453"/>
      <c r="O89" s="519" t="s">
        <v>105</v>
      </c>
      <c r="P89" s="519"/>
      <c r="Q89" s="513" t="s">
        <v>106</v>
      </c>
      <c r="R89" s="514"/>
      <c r="S89" s="529" t="s">
        <v>107</v>
      </c>
      <c r="T89" s="529"/>
      <c r="U89" s="453" t="s">
        <v>108</v>
      </c>
      <c r="V89" s="453"/>
      <c r="W89" s="453"/>
      <c r="X89" s="453"/>
      <c r="Y89" s="453"/>
      <c r="Z89" s="453"/>
      <c r="AA89" s="453"/>
      <c r="AB89" s="453"/>
      <c r="AC89" s="453"/>
      <c r="AD89" s="519" t="s">
        <v>109</v>
      </c>
      <c r="AE89" s="519"/>
      <c r="AF89" s="519"/>
    </row>
    <row r="90" spans="1:36" ht="13.5" customHeight="1">
      <c r="A90" s="519"/>
      <c r="B90" s="519"/>
      <c r="C90" s="453"/>
      <c r="D90" s="453"/>
      <c r="E90" s="453"/>
      <c r="F90" s="453"/>
      <c r="G90" s="453"/>
      <c r="H90" s="453"/>
      <c r="I90" s="453"/>
      <c r="J90" s="453"/>
      <c r="K90" s="453"/>
      <c r="L90" s="453"/>
      <c r="M90" s="453"/>
      <c r="N90" s="453"/>
      <c r="O90" s="519"/>
      <c r="P90" s="519"/>
      <c r="Q90" s="517"/>
      <c r="R90" s="518"/>
      <c r="S90" s="529"/>
      <c r="T90" s="529"/>
      <c r="U90" s="453"/>
      <c r="V90" s="453"/>
      <c r="W90" s="453"/>
      <c r="X90" s="453"/>
      <c r="Y90" s="453"/>
      <c r="Z90" s="453"/>
      <c r="AA90" s="453"/>
      <c r="AB90" s="453"/>
      <c r="AC90" s="453"/>
      <c r="AD90" s="519"/>
      <c r="AE90" s="519"/>
      <c r="AF90" s="519"/>
    </row>
    <row r="91" spans="1:36" ht="40.5" customHeight="1">
      <c r="A91" s="600" t="s">
        <v>2052</v>
      </c>
      <c r="B91" s="601"/>
      <c r="C91" s="815" t="s">
        <v>2053</v>
      </c>
      <c r="D91" s="816"/>
      <c r="E91" s="816"/>
      <c r="F91" s="816"/>
      <c r="G91" s="816"/>
      <c r="H91" s="816"/>
      <c r="I91" s="816"/>
      <c r="J91" s="816"/>
      <c r="K91" s="816"/>
      <c r="L91" s="816"/>
      <c r="M91" s="816"/>
      <c r="N91" s="817"/>
      <c r="O91" s="627">
        <f>IF(Q91="N/A",0,IF(Q91="Answer all sub questions",3,IF(Q91="Yes",3,IF(Q91="Partial",3,IF(Q91="No",3,IF(Q91="",3))))))</f>
        <v>3</v>
      </c>
      <c r="P91" s="514"/>
      <c r="Q91" s="508" t="str">
        <f>IF(AJ94&gt;4,"Answer all sub questions",IF(AJ94=(3*1.001),"N/A",IF(AJ94&gt;=3,"Yes",IF(AJ94=2.002,"No",IF(AJ94=1.001,"No",IF(AJ94=0,"No",IF(AJ94&gt;=0.5,"Partial",IF(AJ94&lt;=2.5,"Partial"))))))))</f>
        <v>Answer all sub questions</v>
      </c>
      <c r="R91" s="509"/>
      <c r="S91" s="513">
        <f>IF(Q91="N/A",O91,IF(Q91="Answer all sub questions",0,IF(Q91="Yes",O91,IF(Q91="Partial",1,IF(Q91="No",0,IF(Q91="",0))))))</f>
        <v>0</v>
      </c>
      <c r="T91" s="514"/>
      <c r="U91" s="475"/>
      <c r="V91" s="473"/>
      <c r="W91" s="473"/>
      <c r="X91" s="473"/>
      <c r="Y91" s="473"/>
      <c r="Z91" s="473"/>
      <c r="AA91" s="473"/>
      <c r="AB91" s="473"/>
      <c r="AC91" s="693"/>
      <c r="AD91" s="772" t="s">
        <v>233</v>
      </c>
      <c r="AE91" s="772"/>
      <c r="AF91" s="773"/>
      <c r="AH91" s="108"/>
    </row>
    <row r="92" spans="1:36" ht="13.5" customHeight="1">
      <c r="A92" s="494"/>
      <c r="B92" s="496"/>
      <c r="C92" s="120"/>
      <c r="D92" s="551" t="s">
        <v>2056</v>
      </c>
      <c r="E92" s="551"/>
      <c r="F92" s="551"/>
      <c r="G92" s="551"/>
      <c r="H92" s="551"/>
      <c r="I92" s="551"/>
      <c r="J92" s="551"/>
      <c r="K92" s="551"/>
      <c r="L92" s="551"/>
      <c r="M92" s="551"/>
      <c r="N92" s="455"/>
      <c r="O92" s="515"/>
      <c r="P92" s="516"/>
      <c r="Q92" s="542"/>
      <c r="R92" s="543"/>
      <c r="S92" s="515"/>
      <c r="T92" s="516"/>
      <c r="U92" s="475"/>
      <c r="V92" s="473"/>
      <c r="W92" s="473"/>
      <c r="X92" s="473"/>
      <c r="Y92" s="473"/>
      <c r="Z92" s="473"/>
      <c r="AA92" s="473"/>
      <c r="AB92" s="473"/>
      <c r="AC92" s="693"/>
      <c r="AD92" s="775"/>
      <c r="AE92" s="775"/>
      <c r="AF92" s="776"/>
      <c r="AH92" s="108"/>
      <c r="AI92" s="95">
        <f>IF(Q92="",100,IF(Q92="Yes",1,IF(Q92="No",0,IF(Q92="Partial",0.5,IF(Q92="N/A",1.001)))))</f>
        <v>100</v>
      </c>
    </row>
    <row r="93" spans="1:36" ht="13.5" customHeight="1">
      <c r="A93" s="494"/>
      <c r="B93" s="496"/>
      <c r="C93" s="120"/>
      <c r="D93" s="558" t="s">
        <v>2055</v>
      </c>
      <c r="E93" s="558"/>
      <c r="F93" s="558"/>
      <c r="G93" s="558"/>
      <c r="H93" s="558"/>
      <c r="I93" s="558"/>
      <c r="J93" s="558"/>
      <c r="K93" s="558"/>
      <c r="L93" s="558"/>
      <c r="M93" s="558"/>
      <c r="N93" s="559"/>
      <c r="O93" s="515"/>
      <c r="P93" s="516"/>
      <c r="Q93" s="542"/>
      <c r="R93" s="543"/>
      <c r="S93" s="515"/>
      <c r="T93" s="516"/>
      <c r="U93" s="79"/>
      <c r="V93" s="78"/>
      <c r="W93" s="78"/>
      <c r="X93" s="78"/>
      <c r="Y93" s="78"/>
      <c r="Z93" s="78"/>
      <c r="AA93" s="78"/>
      <c r="AB93" s="78"/>
      <c r="AC93" s="83"/>
      <c r="AD93" s="775"/>
      <c r="AE93" s="775"/>
      <c r="AF93" s="776"/>
      <c r="AH93" s="108"/>
      <c r="AI93" s="95">
        <f>IF(Q93="",100,IF(Q93="Yes",1,IF(Q93="No",0,IF(Q93="Partial",0.5,IF(Q93="N/A",1.001)))))</f>
        <v>100</v>
      </c>
    </row>
    <row r="94" spans="1:36" ht="13.5" customHeight="1">
      <c r="A94" s="494"/>
      <c r="B94" s="496"/>
      <c r="C94" s="120"/>
      <c r="D94" s="558" t="s">
        <v>2054</v>
      </c>
      <c r="E94" s="558"/>
      <c r="F94" s="558"/>
      <c r="G94" s="558"/>
      <c r="H94" s="558"/>
      <c r="I94" s="558"/>
      <c r="J94" s="558"/>
      <c r="K94" s="558"/>
      <c r="L94" s="558"/>
      <c r="M94" s="558"/>
      <c r="N94" s="559"/>
      <c r="O94" s="515"/>
      <c r="P94" s="516"/>
      <c r="Q94" s="542"/>
      <c r="R94" s="543"/>
      <c r="S94" s="515"/>
      <c r="T94" s="516"/>
      <c r="U94" s="475"/>
      <c r="V94" s="473"/>
      <c r="W94" s="473"/>
      <c r="X94" s="473"/>
      <c r="Y94" s="473"/>
      <c r="Z94" s="473"/>
      <c r="AA94" s="473"/>
      <c r="AB94" s="473"/>
      <c r="AC94" s="693"/>
      <c r="AD94" s="775"/>
      <c r="AE94" s="775"/>
      <c r="AF94" s="776"/>
      <c r="AH94" s="108"/>
      <c r="AI94" s="95">
        <f>IF(Q94="",100,IF(Q94="Yes",1,IF(Q94="No",0,IF(Q94="Partial",0.5,IF(Q94="N/A",1.001)))))</f>
        <v>100</v>
      </c>
      <c r="AJ94" s="108">
        <f>SUM(AI92:AI94)</f>
        <v>300</v>
      </c>
    </row>
    <row r="95" spans="1:36" ht="27" customHeight="1">
      <c r="A95" s="503" t="s">
        <v>2057</v>
      </c>
      <c r="B95" s="505"/>
      <c r="C95" s="506" t="s">
        <v>2058</v>
      </c>
      <c r="D95" s="794"/>
      <c r="E95" s="794"/>
      <c r="F95" s="794"/>
      <c r="G95" s="794"/>
      <c r="H95" s="794"/>
      <c r="I95" s="794"/>
      <c r="J95" s="794"/>
      <c r="K95" s="794"/>
      <c r="L95" s="794"/>
      <c r="M95" s="794"/>
      <c r="N95" s="507"/>
      <c r="O95" s="529">
        <f>IF(Q95="N/A",0,IF(Q95="Yes",2,IF(Q95="Partial",2,IF(Q95="No",2,IF(Q95="",2)))))</f>
        <v>2</v>
      </c>
      <c r="P95" s="529"/>
      <c r="Q95" s="542"/>
      <c r="R95" s="543"/>
      <c r="S95" s="513">
        <f>IF(Q95="N/A",O95,IF(Q95="Yes",O95,IF(Q95="Partial",1,IF(Q95="No",0,IF(Q95="",0)))))</f>
        <v>0</v>
      </c>
      <c r="T95" s="514"/>
      <c r="U95" s="477"/>
      <c r="V95" s="478"/>
      <c r="W95" s="478"/>
      <c r="X95" s="478"/>
      <c r="Y95" s="478"/>
      <c r="Z95" s="478"/>
      <c r="AA95" s="478"/>
      <c r="AB95" s="478"/>
      <c r="AC95" s="479"/>
      <c r="AD95" s="832" t="s">
        <v>233</v>
      </c>
      <c r="AE95" s="833"/>
      <c r="AF95" s="797"/>
      <c r="AH95" s="108"/>
    </row>
    <row r="96" spans="1:36" ht="13.5" customHeight="1">
      <c r="A96" s="536" t="s">
        <v>121</v>
      </c>
      <c r="B96" s="536"/>
      <c r="C96" s="536"/>
      <c r="D96" s="536"/>
      <c r="E96" s="536"/>
      <c r="F96" s="536"/>
      <c r="G96" s="536"/>
      <c r="H96" s="536"/>
      <c r="I96" s="536"/>
      <c r="J96" s="536"/>
      <c r="K96" s="536"/>
      <c r="L96" s="536"/>
      <c r="M96" s="536"/>
      <c r="N96" s="536"/>
      <c r="O96" s="529">
        <f>SUM(O91:P95)</f>
        <v>5</v>
      </c>
      <c r="P96" s="529"/>
      <c r="Q96" s="566"/>
      <c r="R96" s="567"/>
      <c r="S96" s="529">
        <f>SUM(S91:T95)</f>
        <v>0</v>
      </c>
      <c r="T96" s="529"/>
      <c r="U96" s="519"/>
      <c r="V96" s="519"/>
      <c r="W96" s="519"/>
      <c r="X96" s="519"/>
      <c r="Y96" s="519"/>
      <c r="Z96" s="519"/>
      <c r="AA96" s="519"/>
      <c r="AB96" s="519"/>
      <c r="AC96" s="519"/>
      <c r="AD96" s="453"/>
      <c r="AE96" s="453"/>
      <c r="AF96" s="453"/>
    </row>
    <row r="97" spans="1:37" ht="13.5" customHeight="1"/>
    <row r="98" spans="1:37" ht="13.5" customHeight="1">
      <c r="A98" s="498" t="s">
        <v>132</v>
      </c>
      <c r="B98" s="499"/>
      <c r="C98" s="499"/>
      <c r="D98" s="499"/>
      <c r="E98" s="499"/>
      <c r="F98" s="499"/>
      <c r="G98" s="499"/>
      <c r="H98" s="499"/>
      <c r="I98" s="499"/>
      <c r="J98" s="499"/>
      <c r="K98" s="499"/>
      <c r="L98" s="499"/>
      <c r="M98" s="499"/>
      <c r="N98" s="499"/>
      <c r="O98" s="499"/>
      <c r="P98" s="499"/>
      <c r="Q98" s="499"/>
      <c r="R98" s="499"/>
      <c r="S98" s="499"/>
      <c r="T98" s="499"/>
      <c r="U98" s="499"/>
      <c r="V98" s="499"/>
      <c r="W98" s="499"/>
      <c r="X98" s="499"/>
      <c r="Y98" s="499"/>
      <c r="Z98" s="499"/>
      <c r="AA98" s="499"/>
      <c r="AB98" s="499"/>
      <c r="AC98" s="499"/>
      <c r="AD98" s="499"/>
      <c r="AE98" s="499"/>
      <c r="AF98" s="500"/>
    </row>
    <row r="99" spans="1:37" ht="13.5" customHeight="1">
      <c r="A99" s="615" t="s">
        <v>133</v>
      </c>
      <c r="B99" s="616"/>
      <c r="C99" s="616"/>
      <c r="D99" s="616"/>
      <c r="E99" s="616"/>
      <c r="F99" s="616"/>
      <c r="G99" s="616"/>
      <c r="H99" s="616"/>
      <c r="I99" s="616"/>
      <c r="J99" s="616"/>
      <c r="K99" s="616"/>
      <c r="L99" s="616"/>
      <c r="M99" s="616"/>
      <c r="N99" s="616"/>
      <c r="O99" s="616"/>
      <c r="P99" s="616"/>
      <c r="Q99" s="616"/>
      <c r="R99" s="616"/>
      <c r="S99" s="616"/>
      <c r="T99" s="616"/>
      <c r="U99" s="616"/>
      <c r="V99" s="616"/>
      <c r="W99" s="616"/>
      <c r="X99" s="616"/>
      <c r="Y99" s="616"/>
      <c r="Z99" s="616"/>
      <c r="AA99" s="616"/>
      <c r="AB99" s="616"/>
      <c r="AC99" s="616"/>
      <c r="AD99" s="616"/>
      <c r="AE99" s="616"/>
      <c r="AF99" s="617"/>
    </row>
    <row r="100" spans="1:37" ht="13.5" customHeight="1"/>
    <row r="101" spans="1:37" ht="13.5" customHeight="1">
      <c r="A101" s="498" t="s">
        <v>138</v>
      </c>
      <c r="B101" s="499"/>
      <c r="C101" s="499"/>
      <c r="D101" s="499"/>
      <c r="E101" s="499"/>
      <c r="F101" s="499"/>
      <c r="G101" s="499"/>
      <c r="H101" s="499"/>
      <c r="I101" s="499"/>
      <c r="J101" s="499"/>
      <c r="K101" s="499"/>
      <c r="L101" s="499"/>
      <c r="M101" s="499"/>
      <c r="N101" s="499"/>
      <c r="O101" s="499"/>
      <c r="P101" s="499"/>
      <c r="Q101" s="499"/>
      <c r="R101" s="499"/>
      <c r="S101" s="499"/>
      <c r="T101" s="499"/>
      <c r="U101" s="499"/>
      <c r="V101" s="499"/>
      <c r="W101" s="499"/>
      <c r="X101" s="499"/>
      <c r="Y101" s="499"/>
      <c r="Z101" s="499"/>
      <c r="AA101" s="499"/>
      <c r="AB101" s="499"/>
      <c r="AC101" s="499"/>
      <c r="AD101" s="499"/>
      <c r="AE101" s="499"/>
      <c r="AF101" s="500"/>
    </row>
    <row r="102" spans="1:37" ht="13.5" customHeight="1">
      <c r="A102" s="615" t="s">
        <v>1554</v>
      </c>
      <c r="B102" s="616"/>
      <c r="C102" s="616"/>
      <c r="D102" s="616"/>
      <c r="E102" s="616"/>
      <c r="F102" s="616"/>
      <c r="G102" s="616"/>
      <c r="H102" s="616"/>
      <c r="I102" s="616"/>
      <c r="J102" s="616"/>
      <c r="K102" s="616"/>
      <c r="L102" s="616"/>
      <c r="M102" s="616"/>
      <c r="N102" s="616"/>
      <c r="O102" s="616"/>
      <c r="P102" s="616"/>
      <c r="Q102" s="616"/>
      <c r="R102" s="616"/>
      <c r="S102" s="616"/>
      <c r="T102" s="616"/>
      <c r="U102" s="616"/>
      <c r="V102" s="616"/>
      <c r="W102" s="616"/>
      <c r="X102" s="616"/>
      <c r="Y102" s="616"/>
      <c r="Z102" s="616"/>
      <c r="AA102" s="616"/>
      <c r="AB102" s="616"/>
      <c r="AC102" s="616"/>
      <c r="AD102" s="616"/>
      <c r="AE102" s="616"/>
      <c r="AF102" s="617"/>
    </row>
    <row r="103" spans="1:37" ht="13.5" customHeight="1"/>
    <row r="104" spans="1:37" ht="13.5" customHeight="1">
      <c r="A104" s="498" t="s">
        <v>139</v>
      </c>
      <c r="B104" s="499"/>
      <c r="C104" s="499"/>
      <c r="D104" s="499"/>
      <c r="E104" s="499"/>
      <c r="F104" s="499"/>
      <c r="G104" s="499"/>
      <c r="H104" s="499"/>
      <c r="I104" s="499"/>
      <c r="J104" s="499"/>
      <c r="K104" s="499"/>
      <c r="L104" s="499"/>
      <c r="M104" s="499"/>
      <c r="N104" s="499"/>
      <c r="O104" s="499"/>
      <c r="P104" s="499"/>
      <c r="Q104" s="499"/>
      <c r="R104" s="499"/>
      <c r="S104" s="499"/>
      <c r="T104" s="499"/>
      <c r="U104" s="499"/>
      <c r="V104" s="499"/>
      <c r="W104" s="499"/>
      <c r="X104" s="499"/>
      <c r="Y104" s="499"/>
      <c r="Z104" s="499"/>
      <c r="AA104" s="499"/>
      <c r="AB104" s="499"/>
      <c r="AC104" s="499"/>
      <c r="AD104" s="499"/>
      <c r="AE104" s="499"/>
      <c r="AF104" s="500"/>
    </row>
    <row r="105" spans="1:37" ht="13.5" customHeight="1">
      <c r="A105" s="615" t="s">
        <v>140</v>
      </c>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7"/>
    </row>
    <row r="106" spans="1:37" ht="13.5" customHeight="1">
      <c r="A106" s="519" t="s">
        <v>103</v>
      </c>
      <c r="B106" s="519"/>
      <c r="C106" s="453" t="s">
        <v>104</v>
      </c>
      <c r="D106" s="453"/>
      <c r="E106" s="453"/>
      <c r="F106" s="453"/>
      <c r="G106" s="453"/>
      <c r="H106" s="453"/>
      <c r="I106" s="453"/>
      <c r="J106" s="453"/>
      <c r="K106" s="453"/>
      <c r="L106" s="453"/>
      <c r="M106" s="453"/>
      <c r="N106" s="453"/>
      <c r="O106" s="519" t="s">
        <v>105</v>
      </c>
      <c r="P106" s="519"/>
      <c r="Q106" s="513" t="s">
        <v>106</v>
      </c>
      <c r="R106" s="514"/>
      <c r="S106" s="529" t="s">
        <v>107</v>
      </c>
      <c r="T106" s="529"/>
      <c r="U106" s="453" t="s">
        <v>108</v>
      </c>
      <c r="V106" s="453"/>
      <c r="W106" s="453"/>
      <c r="X106" s="453"/>
      <c r="Y106" s="453"/>
      <c r="Z106" s="453"/>
      <c r="AA106" s="453"/>
      <c r="AB106" s="453"/>
      <c r="AC106" s="453"/>
      <c r="AD106" s="519" t="s">
        <v>109</v>
      </c>
      <c r="AE106" s="519"/>
      <c r="AF106" s="519"/>
    </row>
    <row r="107" spans="1:37" ht="13.5" customHeight="1">
      <c r="A107" s="519"/>
      <c r="B107" s="519"/>
      <c r="C107" s="453"/>
      <c r="D107" s="453"/>
      <c r="E107" s="453"/>
      <c r="F107" s="453"/>
      <c r="G107" s="453"/>
      <c r="H107" s="453"/>
      <c r="I107" s="453"/>
      <c r="J107" s="453"/>
      <c r="K107" s="453"/>
      <c r="L107" s="453"/>
      <c r="M107" s="453"/>
      <c r="N107" s="453"/>
      <c r="O107" s="519"/>
      <c r="P107" s="519"/>
      <c r="Q107" s="517"/>
      <c r="R107" s="518"/>
      <c r="S107" s="529"/>
      <c r="T107" s="529"/>
      <c r="U107" s="453"/>
      <c r="V107" s="453"/>
      <c r="W107" s="453"/>
      <c r="X107" s="453"/>
      <c r="Y107" s="453"/>
      <c r="Z107" s="453"/>
      <c r="AA107" s="453"/>
      <c r="AB107" s="453"/>
      <c r="AC107" s="453"/>
      <c r="AD107" s="519"/>
      <c r="AE107" s="519"/>
      <c r="AF107" s="519"/>
    </row>
    <row r="108" spans="1:37" ht="40.5" customHeight="1">
      <c r="A108" s="449" t="s">
        <v>2059</v>
      </c>
      <c r="B108" s="503"/>
      <c r="C108" s="782" t="s">
        <v>2060</v>
      </c>
      <c r="D108" s="640"/>
      <c r="E108" s="640"/>
      <c r="F108" s="640"/>
      <c r="G108" s="640"/>
      <c r="H108" s="640"/>
      <c r="I108" s="640"/>
      <c r="J108" s="640"/>
      <c r="K108" s="640"/>
      <c r="L108" s="640"/>
      <c r="M108" s="640"/>
      <c r="N108" s="641"/>
      <c r="O108" s="627">
        <f>IF(Q108="N/A",0,IF(Q108="Answer all sub questions",2,IF(Q108="Yes",2,IF(Q108="Partial",2,IF(Q108="No",2,IF(Q108="",2))))))</f>
        <v>2</v>
      </c>
      <c r="P108" s="514"/>
      <c r="Q108" s="508" t="str">
        <f>IF(AJ112&gt;5,"Answer all sub questions",IF(AJ112=(4*1.001),"N/A",IF(AJ112&gt;=4,"Yes",IF(AJ112=3.003,"No",IF(AJ112=2.002,"No",IF(AJ112=1.001,"No",IF(AJ112=0,"No",IF(AJ112&gt;=0.5,"Partial",IF(AJ112&lt;=3.5,"Partial")))))))))</f>
        <v>Answer all sub questions</v>
      </c>
      <c r="R108" s="509"/>
      <c r="S108" s="513">
        <f>IF(Q108="N/A",O108,IF(Q108="Answer all sub questions",0,IF(Q108="Yes",O108,IF(Q108="Partial",1,IF(Q108="No",0,IF(Q108="",0))))))</f>
        <v>0</v>
      </c>
      <c r="T108" s="514"/>
      <c r="U108" s="475"/>
      <c r="V108" s="473"/>
      <c r="W108" s="473"/>
      <c r="X108" s="473"/>
      <c r="Y108" s="473"/>
      <c r="Z108" s="473"/>
      <c r="AA108" s="473"/>
      <c r="AB108" s="473"/>
      <c r="AC108" s="693"/>
      <c r="AD108" s="564" t="s">
        <v>926</v>
      </c>
      <c r="AE108" s="725"/>
      <c r="AF108" s="725"/>
      <c r="AH108" s="108"/>
      <c r="AK108" s="208"/>
    </row>
    <row r="109" spans="1:37" ht="13.5" customHeight="1">
      <c r="A109" s="449"/>
      <c r="B109" s="503"/>
      <c r="C109" s="162"/>
      <c r="D109" s="690" t="s">
        <v>1926</v>
      </c>
      <c r="E109" s="504"/>
      <c r="F109" s="504"/>
      <c r="G109" s="504"/>
      <c r="H109" s="504"/>
      <c r="I109" s="504"/>
      <c r="J109" s="504"/>
      <c r="K109" s="504"/>
      <c r="L109" s="504"/>
      <c r="M109" s="504"/>
      <c r="N109" s="730"/>
      <c r="O109" s="651"/>
      <c r="P109" s="516"/>
      <c r="Q109" s="542"/>
      <c r="R109" s="543"/>
      <c r="S109" s="515"/>
      <c r="T109" s="516"/>
      <c r="U109" s="715"/>
      <c r="V109" s="716"/>
      <c r="W109" s="716"/>
      <c r="X109" s="716"/>
      <c r="Y109" s="716"/>
      <c r="Z109" s="716"/>
      <c r="AA109" s="716"/>
      <c r="AB109" s="716"/>
      <c r="AC109" s="724"/>
      <c r="AD109" s="564"/>
      <c r="AE109" s="725"/>
      <c r="AF109" s="725"/>
      <c r="AH109" s="108"/>
      <c r="AI109" s="95">
        <f>IF(Q109="",100,IF(Q109="Yes",1,IF(Q109="No",0,IF(Q109="Partial",0.5,IF(Q109="N/A",1.001)))))</f>
        <v>100</v>
      </c>
    </row>
    <row r="110" spans="1:37" ht="13.5" customHeight="1">
      <c r="A110" s="449"/>
      <c r="B110" s="503"/>
      <c r="C110" s="162"/>
      <c r="D110" s="690" t="s">
        <v>1390</v>
      </c>
      <c r="E110" s="504"/>
      <c r="F110" s="504"/>
      <c r="G110" s="504"/>
      <c r="H110" s="504"/>
      <c r="I110" s="504"/>
      <c r="J110" s="504"/>
      <c r="K110" s="504"/>
      <c r="L110" s="504"/>
      <c r="M110" s="504"/>
      <c r="N110" s="730"/>
      <c r="O110" s="651"/>
      <c r="P110" s="516"/>
      <c r="Q110" s="542"/>
      <c r="R110" s="543"/>
      <c r="S110" s="515"/>
      <c r="T110" s="516"/>
      <c r="U110" s="715"/>
      <c r="V110" s="716"/>
      <c r="W110" s="716"/>
      <c r="X110" s="716"/>
      <c r="Y110" s="716"/>
      <c r="Z110" s="716"/>
      <c r="AA110" s="716"/>
      <c r="AB110" s="716"/>
      <c r="AC110" s="724"/>
      <c r="AD110" s="564"/>
      <c r="AE110" s="725"/>
      <c r="AF110" s="725"/>
      <c r="AH110" s="108"/>
      <c r="AI110" s="95">
        <f>IF(Q110="",100,IF(Q110="Yes",1,IF(Q110="No",0,IF(Q110="Partial",0.5,IF(Q110="N/A",1.001)))))</f>
        <v>100</v>
      </c>
    </row>
    <row r="111" spans="1:37" ht="13.5" customHeight="1">
      <c r="A111" s="449"/>
      <c r="B111" s="503"/>
      <c r="C111" s="162"/>
      <c r="D111" s="690" t="s">
        <v>1391</v>
      </c>
      <c r="E111" s="504"/>
      <c r="F111" s="504"/>
      <c r="G111" s="504"/>
      <c r="H111" s="504"/>
      <c r="I111" s="504"/>
      <c r="J111" s="504"/>
      <c r="K111" s="504"/>
      <c r="L111" s="504"/>
      <c r="M111" s="504"/>
      <c r="N111" s="730"/>
      <c r="O111" s="651"/>
      <c r="P111" s="516"/>
      <c r="Q111" s="542"/>
      <c r="R111" s="543"/>
      <c r="S111" s="515"/>
      <c r="T111" s="516"/>
      <c r="U111" s="715"/>
      <c r="V111" s="716"/>
      <c r="W111" s="716"/>
      <c r="X111" s="716"/>
      <c r="Y111" s="716"/>
      <c r="Z111" s="716"/>
      <c r="AA111" s="716"/>
      <c r="AB111" s="716"/>
      <c r="AC111" s="724"/>
      <c r="AD111" s="564"/>
      <c r="AE111" s="725"/>
      <c r="AF111" s="725"/>
      <c r="AH111" s="108"/>
      <c r="AI111" s="95">
        <f>IF(Q111="",100,IF(Q111="Yes",1,IF(Q111="No",0,IF(Q111="Partial",0.5,IF(Q111="N/A",1.001)))))</f>
        <v>100</v>
      </c>
    </row>
    <row r="112" spans="1:37" ht="13.5" customHeight="1">
      <c r="A112" s="449"/>
      <c r="B112" s="503"/>
      <c r="C112" s="162"/>
      <c r="D112" s="690" t="s">
        <v>2061</v>
      </c>
      <c r="E112" s="504"/>
      <c r="F112" s="504"/>
      <c r="G112" s="504"/>
      <c r="H112" s="504"/>
      <c r="I112" s="504"/>
      <c r="J112" s="504"/>
      <c r="K112" s="504"/>
      <c r="L112" s="504"/>
      <c r="M112" s="504"/>
      <c r="N112" s="730"/>
      <c r="O112" s="651"/>
      <c r="P112" s="516"/>
      <c r="Q112" s="542"/>
      <c r="R112" s="543"/>
      <c r="S112" s="515"/>
      <c r="T112" s="516"/>
      <c r="U112" s="475"/>
      <c r="V112" s="473"/>
      <c r="W112" s="473"/>
      <c r="X112" s="473"/>
      <c r="Y112" s="473"/>
      <c r="Z112" s="473"/>
      <c r="AA112" s="473"/>
      <c r="AB112" s="473"/>
      <c r="AC112" s="693"/>
      <c r="AD112" s="564"/>
      <c r="AE112" s="725"/>
      <c r="AF112" s="725"/>
      <c r="AH112" s="108"/>
      <c r="AI112" s="95">
        <f>IF(Q112="",100,IF(Q112="Yes",1,IF(Q112="No",0,IF(Q112="Partial",0.5,IF(Q112="N/A",1.001)))))</f>
        <v>100</v>
      </c>
      <c r="AJ112" s="108">
        <f>SUM(AI109:AI112)</f>
        <v>400</v>
      </c>
    </row>
    <row r="113" spans="1:37" ht="13.5" customHeight="1">
      <c r="A113" s="536" t="s">
        <v>121</v>
      </c>
      <c r="B113" s="536"/>
      <c r="C113" s="787"/>
      <c r="D113" s="787"/>
      <c r="E113" s="787"/>
      <c r="F113" s="787"/>
      <c r="G113" s="787"/>
      <c r="H113" s="787"/>
      <c r="I113" s="787"/>
      <c r="J113" s="787"/>
      <c r="K113" s="787"/>
      <c r="L113" s="787"/>
      <c r="M113" s="787"/>
      <c r="N113" s="787"/>
      <c r="O113" s="529">
        <f>SUM(O108:P112)</f>
        <v>2</v>
      </c>
      <c r="P113" s="529"/>
      <c r="Q113" s="566"/>
      <c r="R113" s="567"/>
      <c r="S113" s="529">
        <f>SUM(S108:T112)</f>
        <v>0</v>
      </c>
      <c r="T113" s="529"/>
      <c r="U113" s="519"/>
      <c r="V113" s="519"/>
      <c r="W113" s="519"/>
      <c r="X113" s="519"/>
      <c r="Y113" s="519"/>
      <c r="Z113" s="519"/>
      <c r="AA113" s="519"/>
      <c r="AB113" s="519"/>
      <c r="AC113" s="519"/>
      <c r="AD113" s="453"/>
      <c r="AE113" s="453"/>
      <c r="AF113" s="453"/>
    </row>
    <row r="114" spans="1:37" ht="13.5" customHeight="1"/>
    <row r="115" spans="1:37" ht="13.5" customHeight="1">
      <c r="A115" s="498" t="s">
        <v>144</v>
      </c>
      <c r="B115" s="499"/>
      <c r="C115" s="499"/>
      <c r="D115" s="499"/>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499"/>
      <c r="AD115" s="499"/>
      <c r="AE115" s="499"/>
      <c r="AF115" s="500"/>
    </row>
    <row r="116" spans="1:37" ht="13.5" customHeight="1">
      <c r="A116" s="615" t="s">
        <v>145</v>
      </c>
      <c r="B116" s="616"/>
      <c r="C116" s="616"/>
      <c r="D116" s="616"/>
      <c r="E116" s="616"/>
      <c r="F116" s="616"/>
      <c r="G116" s="616"/>
      <c r="H116" s="616"/>
      <c r="I116" s="616"/>
      <c r="J116" s="616"/>
      <c r="K116" s="616"/>
      <c r="L116" s="616"/>
      <c r="M116" s="616"/>
      <c r="N116" s="616"/>
      <c r="O116" s="616"/>
      <c r="P116" s="616"/>
      <c r="Q116" s="616"/>
      <c r="R116" s="616"/>
      <c r="S116" s="616"/>
      <c r="T116" s="616"/>
      <c r="U116" s="616"/>
      <c r="V116" s="616"/>
      <c r="W116" s="616"/>
      <c r="X116" s="616"/>
      <c r="Y116" s="616"/>
      <c r="Z116" s="616"/>
      <c r="AA116" s="616"/>
      <c r="AB116" s="616"/>
      <c r="AC116" s="616"/>
      <c r="AD116" s="616"/>
      <c r="AE116" s="616"/>
      <c r="AF116" s="617"/>
    </row>
    <row r="117" spans="1:37" ht="13.5" customHeight="1">
      <c r="A117" s="519" t="s">
        <v>103</v>
      </c>
      <c r="B117" s="519"/>
      <c r="C117" s="453" t="s">
        <v>104</v>
      </c>
      <c r="D117" s="453"/>
      <c r="E117" s="453"/>
      <c r="F117" s="453"/>
      <c r="G117" s="453"/>
      <c r="H117" s="453"/>
      <c r="I117" s="453"/>
      <c r="J117" s="453"/>
      <c r="K117" s="453"/>
      <c r="L117" s="453"/>
      <c r="M117" s="453"/>
      <c r="N117" s="453"/>
      <c r="O117" s="519" t="s">
        <v>105</v>
      </c>
      <c r="P117" s="519"/>
      <c r="Q117" s="513" t="s">
        <v>106</v>
      </c>
      <c r="R117" s="514"/>
      <c r="S117" s="529" t="s">
        <v>107</v>
      </c>
      <c r="T117" s="529"/>
      <c r="U117" s="453" t="s">
        <v>108</v>
      </c>
      <c r="V117" s="453"/>
      <c r="W117" s="453"/>
      <c r="X117" s="453"/>
      <c r="Y117" s="453"/>
      <c r="Z117" s="453"/>
      <c r="AA117" s="453"/>
      <c r="AB117" s="453"/>
      <c r="AC117" s="453"/>
      <c r="AD117" s="519" t="s">
        <v>109</v>
      </c>
      <c r="AE117" s="519"/>
      <c r="AF117" s="519"/>
    </row>
    <row r="118" spans="1:37" ht="13.5" customHeight="1">
      <c r="A118" s="519"/>
      <c r="B118" s="519"/>
      <c r="C118" s="453"/>
      <c r="D118" s="453"/>
      <c r="E118" s="453"/>
      <c r="F118" s="453"/>
      <c r="G118" s="453"/>
      <c r="H118" s="453"/>
      <c r="I118" s="453"/>
      <c r="J118" s="453"/>
      <c r="K118" s="453"/>
      <c r="L118" s="453"/>
      <c r="M118" s="453"/>
      <c r="N118" s="453"/>
      <c r="O118" s="519"/>
      <c r="P118" s="519"/>
      <c r="Q118" s="517"/>
      <c r="R118" s="518"/>
      <c r="S118" s="529"/>
      <c r="T118" s="529"/>
      <c r="U118" s="453"/>
      <c r="V118" s="453"/>
      <c r="W118" s="453"/>
      <c r="X118" s="453"/>
      <c r="Y118" s="453"/>
      <c r="Z118" s="453"/>
      <c r="AA118" s="453"/>
      <c r="AB118" s="453"/>
      <c r="AC118" s="453"/>
      <c r="AD118" s="519"/>
      <c r="AE118" s="519"/>
      <c r="AF118" s="519"/>
    </row>
    <row r="119" spans="1:37" ht="13.5" customHeight="1">
      <c r="A119" s="597" t="s">
        <v>243</v>
      </c>
      <c r="B119" s="598"/>
      <c r="C119" s="598"/>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9"/>
    </row>
    <row r="120" spans="1:37" ht="40.5" customHeight="1">
      <c r="A120" s="600" t="s">
        <v>2062</v>
      </c>
      <c r="B120" s="601"/>
      <c r="C120" s="886" t="s">
        <v>1932</v>
      </c>
      <c r="D120" s="913"/>
      <c r="E120" s="913"/>
      <c r="F120" s="913"/>
      <c r="G120" s="913"/>
      <c r="H120" s="913"/>
      <c r="I120" s="913"/>
      <c r="J120" s="913"/>
      <c r="K120" s="913"/>
      <c r="L120" s="913"/>
      <c r="M120" s="913"/>
      <c r="N120" s="914"/>
      <c r="O120" s="901">
        <f>IF(Q120="N/A",0,IF(Q120="Answer all sub questions",3,IF(Q120="Yes",3,IF(Q120="Partial",3,IF(Q120="No",3,IF(Q120="",3))))))</f>
        <v>3</v>
      </c>
      <c r="P120" s="915"/>
      <c r="Q120" s="916" t="str">
        <f>IF(AJ131&gt;8,"Answer all sub questions",IF(AJ131=(7*1.001),"N/A",IF(AJ131&gt;=7,"Yes",IF(AJ131=6.006,"No",IF(AJ131=5.005,"No",IF(AJ131=4.004,"No",IF(AJ131=3.003,"No",IF(AJ131=2.002,"No",IF(AJ131=1.001,"No",IF(AJ131=0,"No",IF(AJ131&gt;=0.5,"Partial",IF(AJ131&lt;=6.5,"Partial"))))))))))))</f>
        <v>Answer all sub questions</v>
      </c>
      <c r="R120" s="917"/>
      <c r="S120" s="890">
        <f>IF(Q120="N/A",O120,IF(Q120="Answer all sub questions",0,IF(Q120="Yes",O120,IF(Q120="Partial",1,IF(Q120="No",0,IF(Q120="",0))))))</f>
        <v>0</v>
      </c>
      <c r="T120" s="890"/>
      <c r="U120" s="918"/>
      <c r="V120" s="919"/>
      <c r="W120" s="919"/>
      <c r="X120" s="919"/>
      <c r="Y120" s="919"/>
      <c r="Z120" s="919"/>
      <c r="AA120" s="919"/>
      <c r="AB120" s="919"/>
      <c r="AC120" s="920"/>
      <c r="AD120" s="520" t="s">
        <v>152</v>
      </c>
      <c r="AE120" s="521"/>
      <c r="AF120" s="522"/>
      <c r="AH120" s="108"/>
      <c r="AK120" s="208"/>
    </row>
    <row r="121" spans="1:37" ht="13.5" customHeight="1">
      <c r="A121" s="494"/>
      <c r="B121" s="692"/>
      <c r="C121" s="215"/>
      <c r="D121" s="921" t="s">
        <v>246</v>
      </c>
      <c r="E121" s="921"/>
      <c r="F121" s="921"/>
      <c r="G121" s="921"/>
      <c r="H121" s="921"/>
      <c r="I121" s="921"/>
      <c r="J121" s="921"/>
      <c r="K121" s="921"/>
      <c r="L121" s="921"/>
      <c r="M121" s="921"/>
      <c r="N121" s="921"/>
      <c r="O121" s="921"/>
      <c r="P121" s="921"/>
      <c r="Q121" s="921"/>
      <c r="R121" s="921"/>
      <c r="S121" s="921"/>
      <c r="T121" s="921"/>
      <c r="U121" s="921"/>
      <c r="V121" s="921"/>
      <c r="W121" s="921"/>
      <c r="X121" s="921"/>
      <c r="Y121" s="921"/>
      <c r="Z121" s="921"/>
      <c r="AA121" s="921"/>
      <c r="AB121" s="921"/>
      <c r="AC121" s="922"/>
      <c r="AD121" s="523"/>
      <c r="AE121" s="524"/>
      <c r="AF121" s="525"/>
    </row>
    <row r="122" spans="1:37" ht="27" customHeight="1">
      <c r="A122" s="494"/>
      <c r="B122" s="692"/>
      <c r="C122" s="215"/>
      <c r="D122" s="874" t="s">
        <v>2063</v>
      </c>
      <c r="E122" s="874"/>
      <c r="F122" s="874"/>
      <c r="G122" s="874"/>
      <c r="H122" s="874"/>
      <c r="I122" s="874"/>
      <c r="J122" s="874"/>
      <c r="K122" s="874"/>
      <c r="L122" s="874"/>
      <c r="M122" s="874"/>
      <c r="N122" s="875"/>
      <c r="O122" s="912"/>
      <c r="P122" s="890"/>
      <c r="Q122" s="898"/>
      <c r="R122" s="899"/>
      <c r="S122" s="911"/>
      <c r="T122" s="912"/>
      <c r="U122" s="923"/>
      <c r="V122" s="923"/>
      <c r="W122" s="923"/>
      <c r="X122" s="923"/>
      <c r="Y122" s="923"/>
      <c r="Z122" s="923"/>
      <c r="AA122" s="923"/>
      <c r="AB122" s="923"/>
      <c r="AC122" s="923"/>
      <c r="AD122" s="523"/>
      <c r="AE122" s="524"/>
      <c r="AF122" s="525"/>
      <c r="AH122" s="108"/>
      <c r="AI122" s="95">
        <f>IF(Q122="",100,IF(Q122="Yes",1,IF(Q122="No",0,IF(Q122="Partial",0.5,IF(Q122="N/A",1.001)))))</f>
        <v>100</v>
      </c>
    </row>
    <row r="123" spans="1:37" ht="27" customHeight="1">
      <c r="A123" s="494"/>
      <c r="B123" s="692"/>
      <c r="C123" s="215"/>
      <c r="D123" s="874" t="s">
        <v>247</v>
      </c>
      <c r="E123" s="874"/>
      <c r="F123" s="874"/>
      <c r="G123" s="874"/>
      <c r="H123" s="874"/>
      <c r="I123" s="874"/>
      <c r="J123" s="874"/>
      <c r="K123" s="874"/>
      <c r="L123" s="874"/>
      <c r="M123" s="874"/>
      <c r="N123" s="875"/>
      <c r="O123" s="912"/>
      <c r="P123" s="890"/>
      <c r="Q123" s="898"/>
      <c r="R123" s="899"/>
      <c r="S123" s="911"/>
      <c r="T123" s="912"/>
      <c r="U123" s="923"/>
      <c r="V123" s="923"/>
      <c r="W123" s="923"/>
      <c r="X123" s="923"/>
      <c r="Y123" s="923"/>
      <c r="Z123" s="923"/>
      <c r="AA123" s="923"/>
      <c r="AB123" s="923"/>
      <c r="AC123" s="923"/>
      <c r="AD123" s="523"/>
      <c r="AE123" s="524"/>
      <c r="AF123" s="525"/>
      <c r="AH123" s="108"/>
      <c r="AI123" s="95">
        <f>IF(Q123="",100,IF(Q123="Yes",1,IF(Q123="No",0,IF(Q123="Partial",0.5,IF(Q123="N/A",1.001)))))</f>
        <v>100</v>
      </c>
    </row>
    <row r="124" spans="1:37" ht="13.5" customHeight="1">
      <c r="A124" s="494"/>
      <c r="B124" s="692"/>
      <c r="C124" s="215"/>
      <c r="D124" s="921" t="s">
        <v>248</v>
      </c>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1"/>
      <c r="AA124" s="921"/>
      <c r="AB124" s="921"/>
      <c r="AC124" s="922"/>
      <c r="AD124" s="523"/>
      <c r="AE124" s="524"/>
      <c r="AF124" s="525"/>
    </row>
    <row r="125" spans="1:37" ht="40.5" customHeight="1">
      <c r="A125" s="494"/>
      <c r="B125" s="692"/>
      <c r="C125" s="215"/>
      <c r="D125" s="874" t="s">
        <v>1557</v>
      </c>
      <c r="E125" s="874"/>
      <c r="F125" s="874"/>
      <c r="G125" s="874"/>
      <c r="H125" s="874"/>
      <c r="I125" s="874"/>
      <c r="J125" s="874"/>
      <c r="K125" s="874"/>
      <c r="L125" s="874"/>
      <c r="M125" s="874"/>
      <c r="N125" s="875"/>
      <c r="O125" s="912"/>
      <c r="P125" s="890"/>
      <c r="Q125" s="898"/>
      <c r="R125" s="899"/>
      <c r="S125" s="911"/>
      <c r="T125" s="912"/>
      <c r="U125" s="923"/>
      <c r="V125" s="923"/>
      <c r="W125" s="923"/>
      <c r="X125" s="923"/>
      <c r="Y125" s="923"/>
      <c r="Z125" s="923"/>
      <c r="AA125" s="923"/>
      <c r="AB125" s="923"/>
      <c r="AC125" s="923"/>
      <c r="AD125" s="523"/>
      <c r="AE125" s="524"/>
      <c r="AF125" s="525"/>
      <c r="AH125" s="108"/>
      <c r="AI125" s="95">
        <f>IF(Q125="",100,IF(Q125="Yes",1,IF(Q125="No",0,IF(Q125="Partial",0.5,IF(Q125="N/A",1.001)))))</f>
        <v>100</v>
      </c>
    </row>
    <row r="126" spans="1:37" ht="27" customHeight="1">
      <c r="A126" s="494"/>
      <c r="B126" s="692"/>
      <c r="C126" s="215"/>
      <c r="D126" s="874" t="s">
        <v>249</v>
      </c>
      <c r="E126" s="874"/>
      <c r="F126" s="874"/>
      <c r="G126" s="874"/>
      <c r="H126" s="874"/>
      <c r="I126" s="874"/>
      <c r="J126" s="874"/>
      <c r="K126" s="874"/>
      <c r="L126" s="874"/>
      <c r="M126" s="874"/>
      <c r="N126" s="875"/>
      <c r="O126" s="912"/>
      <c r="P126" s="890"/>
      <c r="Q126" s="898"/>
      <c r="R126" s="899"/>
      <c r="S126" s="911"/>
      <c r="T126" s="912"/>
      <c r="U126" s="923"/>
      <c r="V126" s="923"/>
      <c r="W126" s="923"/>
      <c r="X126" s="923"/>
      <c r="Y126" s="923"/>
      <c r="Z126" s="923"/>
      <c r="AA126" s="923"/>
      <c r="AB126" s="923"/>
      <c r="AC126" s="923"/>
      <c r="AD126" s="523"/>
      <c r="AE126" s="524"/>
      <c r="AF126" s="525"/>
      <c r="AH126" s="108"/>
      <c r="AI126" s="95">
        <f>IF(Q126="",100,IF(Q126="Yes",1,IF(Q126="No",0,IF(Q126="Partial",0.5,IF(Q126="N/A",1.001)))))</f>
        <v>100</v>
      </c>
    </row>
    <row r="127" spans="1:37" ht="13.5" customHeight="1">
      <c r="A127" s="494"/>
      <c r="B127" s="692"/>
      <c r="C127" s="215"/>
      <c r="D127" s="921" t="s">
        <v>2064</v>
      </c>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1"/>
      <c r="AA127" s="921"/>
      <c r="AB127" s="921"/>
      <c r="AC127" s="922"/>
      <c r="AD127" s="523"/>
      <c r="AE127" s="524"/>
      <c r="AF127" s="525"/>
    </row>
    <row r="128" spans="1:37" ht="27" customHeight="1">
      <c r="A128" s="494"/>
      <c r="B128" s="692"/>
      <c r="C128" s="215"/>
      <c r="D128" s="874" t="s">
        <v>2065</v>
      </c>
      <c r="E128" s="874"/>
      <c r="F128" s="874"/>
      <c r="G128" s="874"/>
      <c r="H128" s="874"/>
      <c r="I128" s="874"/>
      <c r="J128" s="874"/>
      <c r="K128" s="874"/>
      <c r="L128" s="874"/>
      <c r="M128" s="874"/>
      <c r="N128" s="875"/>
      <c r="O128" s="890"/>
      <c r="P128" s="890"/>
      <c r="Q128" s="898"/>
      <c r="R128" s="899"/>
      <c r="S128" s="911"/>
      <c r="T128" s="912"/>
      <c r="U128" s="923"/>
      <c r="V128" s="923"/>
      <c r="W128" s="923"/>
      <c r="X128" s="923"/>
      <c r="Y128" s="923"/>
      <c r="Z128" s="923"/>
      <c r="AA128" s="923"/>
      <c r="AB128" s="923"/>
      <c r="AC128" s="923"/>
      <c r="AD128" s="523"/>
      <c r="AE128" s="524"/>
      <c r="AF128" s="525"/>
      <c r="AH128" s="108"/>
      <c r="AI128" s="95">
        <f>IF(Q128="",100,IF(Q128="Yes",1,IF(Q128="No",0,IF(Q128="Partial",0.5,IF(Q128="N/A",1.001)))))</f>
        <v>100</v>
      </c>
      <c r="AJ128" s="108"/>
    </row>
    <row r="129" spans="1:37" ht="13.5" customHeight="1">
      <c r="A129" s="494"/>
      <c r="B129" s="496"/>
      <c r="C129" s="215"/>
      <c r="D129" s="921" t="s">
        <v>2066</v>
      </c>
      <c r="E129" s="921"/>
      <c r="F129" s="921"/>
      <c r="G129" s="921"/>
      <c r="H129" s="921"/>
      <c r="I129" s="921"/>
      <c r="J129" s="921"/>
      <c r="K129" s="921"/>
      <c r="L129" s="921"/>
      <c r="M129" s="921"/>
      <c r="N129" s="921"/>
      <c r="O129" s="921"/>
      <c r="P129" s="921"/>
      <c r="Q129" s="921"/>
      <c r="R129" s="921"/>
      <c r="S129" s="921"/>
      <c r="T129" s="921"/>
      <c r="U129" s="921"/>
      <c r="V129" s="921"/>
      <c r="W129" s="921"/>
      <c r="X129" s="921"/>
      <c r="Y129" s="921"/>
      <c r="Z129" s="921"/>
      <c r="AA129" s="921"/>
      <c r="AB129" s="921"/>
      <c r="AC129" s="922"/>
      <c r="AD129" s="523"/>
      <c r="AE129" s="524"/>
      <c r="AF129" s="525"/>
    </row>
    <row r="130" spans="1:37" ht="40.5" customHeight="1">
      <c r="A130" s="494"/>
      <c r="B130" s="496"/>
      <c r="C130" s="215"/>
      <c r="D130" s="874" t="s">
        <v>2067</v>
      </c>
      <c r="E130" s="874"/>
      <c r="F130" s="874"/>
      <c r="G130" s="874"/>
      <c r="H130" s="874"/>
      <c r="I130" s="874"/>
      <c r="J130" s="874"/>
      <c r="K130" s="874"/>
      <c r="L130" s="874"/>
      <c r="M130" s="874"/>
      <c r="N130" s="875"/>
      <c r="O130" s="890"/>
      <c r="P130" s="890"/>
      <c r="Q130" s="898"/>
      <c r="R130" s="899"/>
      <c r="S130" s="911"/>
      <c r="T130" s="912"/>
      <c r="U130" s="923"/>
      <c r="V130" s="923"/>
      <c r="W130" s="923"/>
      <c r="X130" s="923"/>
      <c r="Y130" s="923"/>
      <c r="Z130" s="923"/>
      <c r="AA130" s="923"/>
      <c r="AB130" s="923"/>
      <c r="AC130" s="923"/>
      <c r="AD130" s="523"/>
      <c r="AE130" s="524"/>
      <c r="AF130" s="525"/>
      <c r="AH130" s="108"/>
      <c r="AI130" s="95">
        <f>IF(Q130="",100,IF(Q130="Yes",1,IF(Q130="No",0,IF(Q130="Partial",0.5,IF(Q130="N/A",1.001)))))</f>
        <v>100</v>
      </c>
      <c r="AJ130" s="108"/>
    </row>
    <row r="131" spans="1:37" ht="27" customHeight="1">
      <c r="A131" s="494"/>
      <c r="B131" s="496"/>
      <c r="C131" s="215"/>
      <c r="D131" s="874" t="s">
        <v>2068</v>
      </c>
      <c r="E131" s="874"/>
      <c r="F131" s="874"/>
      <c r="G131" s="874"/>
      <c r="H131" s="874"/>
      <c r="I131" s="874"/>
      <c r="J131" s="874"/>
      <c r="K131" s="874"/>
      <c r="L131" s="874"/>
      <c r="M131" s="874"/>
      <c r="N131" s="875"/>
      <c r="O131" s="890"/>
      <c r="P131" s="890"/>
      <c r="Q131" s="898"/>
      <c r="R131" s="899"/>
      <c r="S131" s="911"/>
      <c r="T131" s="912"/>
      <c r="U131" s="923"/>
      <c r="V131" s="923"/>
      <c r="W131" s="923"/>
      <c r="X131" s="923"/>
      <c r="Y131" s="923"/>
      <c r="Z131" s="923"/>
      <c r="AA131" s="923"/>
      <c r="AB131" s="923"/>
      <c r="AC131" s="923"/>
      <c r="AD131" s="523"/>
      <c r="AE131" s="524"/>
      <c r="AF131" s="525"/>
      <c r="AH131" s="108"/>
      <c r="AI131" s="95">
        <f>IF(Q131="",100,IF(Q131="Yes",1,IF(Q131="No",0,IF(Q131="Partial",0.5,IF(Q131="N/A",1.001)))))</f>
        <v>100</v>
      </c>
      <c r="AJ131" s="108">
        <f>SUM(AI122:AI131)</f>
        <v>700</v>
      </c>
    </row>
    <row r="132" spans="1:37" ht="40.5" customHeight="1">
      <c r="A132" s="600" t="s">
        <v>2069</v>
      </c>
      <c r="B132" s="601"/>
      <c r="C132" s="815" t="s">
        <v>1941</v>
      </c>
      <c r="D132" s="816"/>
      <c r="E132" s="816"/>
      <c r="F132" s="816"/>
      <c r="G132" s="816"/>
      <c r="H132" s="816"/>
      <c r="I132" s="816"/>
      <c r="J132" s="816"/>
      <c r="K132" s="816"/>
      <c r="L132" s="816"/>
      <c r="M132" s="816"/>
      <c r="N132" s="817"/>
      <c r="O132" s="627">
        <f>IF(Q132="N/A",0,IF(Q132="Answer all sub questions",2,IF(Q132="Yes",2,IF(Q132="Partial",2,IF(Q132="No",2,IF(Q132="",2))))))</f>
        <v>2</v>
      </c>
      <c r="P132" s="514"/>
      <c r="Q132" s="508" t="str">
        <f>IF(AJ135&gt;4,"Answer all sub questions",IF(AJ135=(3*1.001),"N/A",IF(AJ135&gt;=3,"Yes",IF(AJ135=2.002,"No",IF(AJ135=1.001,"No",IF(AJ135=0,"No",IF(AJ135&gt;=0.5,"Partial",IF(AJ135&lt;=2.5,"Partial"))))))))</f>
        <v>Answer all sub questions</v>
      </c>
      <c r="R132" s="509"/>
      <c r="S132" s="513">
        <f>IF(Q132="N/A",O132,IF(Q132="Answer all sub questions",0,IF(Q132="Yes",O132,IF(Q132="Partial",1,IF(Q132="No",0,IF(Q132="",0))))))</f>
        <v>0</v>
      </c>
      <c r="T132" s="514"/>
      <c r="U132" s="475"/>
      <c r="V132" s="473"/>
      <c r="W132" s="473"/>
      <c r="X132" s="473"/>
      <c r="Y132" s="473"/>
      <c r="Z132" s="473"/>
      <c r="AA132" s="473"/>
      <c r="AB132" s="473"/>
      <c r="AC132" s="693"/>
      <c r="AD132" s="521" t="s">
        <v>152</v>
      </c>
      <c r="AE132" s="521"/>
      <c r="AF132" s="522"/>
      <c r="AH132" s="108"/>
    </row>
    <row r="133" spans="1:37" ht="27" customHeight="1">
      <c r="A133" s="494"/>
      <c r="B133" s="496"/>
      <c r="C133" s="190"/>
      <c r="D133" s="834" t="s">
        <v>251</v>
      </c>
      <c r="E133" s="834"/>
      <c r="F133" s="834"/>
      <c r="G133" s="834"/>
      <c r="H133" s="834"/>
      <c r="I133" s="834"/>
      <c r="J133" s="834"/>
      <c r="K133" s="834"/>
      <c r="L133" s="834"/>
      <c r="M133" s="834"/>
      <c r="N133" s="835"/>
      <c r="O133" s="515"/>
      <c r="P133" s="516"/>
      <c r="Q133" s="542"/>
      <c r="R133" s="543"/>
      <c r="S133" s="515"/>
      <c r="T133" s="516"/>
      <c r="U133" s="475"/>
      <c r="V133" s="473"/>
      <c r="W133" s="473"/>
      <c r="X133" s="473"/>
      <c r="Y133" s="473"/>
      <c r="Z133" s="473"/>
      <c r="AA133" s="473"/>
      <c r="AB133" s="473"/>
      <c r="AC133" s="693"/>
      <c r="AD133" s="524"/>
      <c r="AE133" s="524"/>
      <c r="AF133" s="525"/>
      <c r="AH133" s="108"/>
      <c r="AI133" s="95">
        <f>IF(Q133="",100,IF(Q133="Yes",1,IF(Q133="No",0,IF(Q133="Partial",0.5,IF(Q133="N/A",1.001)))))</f>
        <v>100</v>
      </c>
    </row>
    <row r="134" spans="1:37" ht="13.5" customHeight="1">
      <c r="A134" s="494"/>
      <c r="B134" s="496"/>
      <c r="C134" s="172"/>
      <c r="D134" s="501" t="s">
        <v>319</v>
      </c>
      <c r="E134" s="501"/>
      <c r="F134" s="501"/>
      <c r="G134" s="501"/>
      <c r="H134" s="501"/>
      <c r="I134" s="501"/>
      <c r="J134" s="501"/>
      <c r="K134" s="501"/>
      <c r="L134" s="501"/>
      <c r="M134" s="501"/>
      <c r="N134" s="502"/>
      <c r="O134" s="515"/>
      <c r="P134" s="516"/>
      <c r="Q134" s="542"/>
      <c r="R134" s="543"/>
      <c r="S134" s="515"/>
      <c r="T134" s="516"/>
      <c r="U134" s="715"/>
      <c r="V134" s="716"/>
      <c r="W134" s="716"/>
      <c r="X134" s="716"/>
      <c r="Y134" s="716"/>
      <c r="Z134" s="716"/>
      <c r="AA134" s="716"/>
      <c r="AB134" s="716"/>
      <c r="AC134" s="724"/>
      <c r="AD134" s="524"/>
      <c r="AE134" s="524"/>
      <c r="AF134" s="525"/>
      <c r="AH134" s="108"/>
      <c r="AI134" s="95">
        <f>IF(Q134="",100,IF(Q134="Yes",1,IF(Q134="No",0,IF(Q134="Partial",0.5,IF(Q134="N/A",1.001)))))</f>
        <v>100</v>
      </c>
    </row>
    <row r="135" spans="1:37" ht="27" customHeight="1">
      <c r="A135" s="688"/>
      <c r="B135" s="714"/>
      <c r="C135" s="172"/>
      <c r="D135" s="501" t="s">
        <v>252</v>
      </c>
      <c r="E135" s="501"/>
      <c r="F135" s="501"/>
      <c r="G135" s="501"/>
      <c r="H135" s="501"/>
      <c r="I135" s="501"/>
      <c r="J135" s="501"/>
      <c r="K135" s="501"/>
      <c r="L135" s="501"/>
      <c r="M135" s="501"/>
      <c r="N135" s="502"/>
      <c r="O135" s="517"/>
      <c r="P135" s="518"/>
      <c r="Q135" s="542"/>
      <c r="R135" s="543"/>
      <c r="S135" s="517"/>
      <c r="T135" s="518"/>
      <c r="U135" s="715"/>
      <c r="V135" s="716"/>
      <c r="W135" s="716"/>
      <c r="X135" s="716"/>
      <c r="Y135" s="716"/>
      <c r="Z135" s="716"/>
      <c r="AA135" s="716"/>
      <c r="AB135" s="716"/>
      <c r="AC135" s="724"/>
      <c r="AD135" s="527"/>
      <c r="AE135" s="527"/>
      <c r="AF135" s="528"/>
      <c r="AH135" s="108"/>
      <c r="AI135" s="95">
        <f>IF(Q135="",100,IF(Q135="Yes",1,IF(Q135="No",0,IF(Q135="Partial",0.5,IF(Q135="N/A",1.001)))))</f>
        <v>100</v>
      </c>
      <c r="AJ135" s="95">
        <f>SUM(AI133:AI135)</f>
        <v>300</v>
      </c>
    </row>
    <row r="136" spans="1:37" ht="27" customHeight="1">
      <c r="A136" s="449" t="s">
        <v>2070</v>
      </c>
      <c r="B136" s="449"/>
      <c r="C136" s="452" t="s">
        <v>254</v>
      </c>
      <c r="D136" s="452"/>
      <c r="E136" s="452"/>
      <c r="F136" s="452"/>
      <c r="G136" s="452"/>
      <c r="H136" s="452"/>
      <c r="I136" s="452"/>
      <c r="J136" s="452"/>
      <c r="K136" s="452"/>
      <c r="L136" s="452"/>
      <c r="M136" s="452"/>
      <c r="N136" s="452"/>
      <c r="O136" s="529">
        <f>IF(Q136="N/A",0,IF(Q136="Yes",3,IF(Q136="Partial",3,IF(Q136="No",3,IF(Q136="",3)))))</f>
        <v>3</v>
      </c>
      <c r="P136" s="529"/>
      <c r="Q136" s="542"/>
      <c r="R136" s="543"/>
      <c r="S136" s="513">
        <f>IF(Q136="N/A",O136,IF(Q136="Yes",O136,IF(Q136="Partial",1,IF(Q136="No",0,IF(Q136="",0)))))</f>
        <v>0</v>
      </c>
      <c r="T136" s="514"/>
      <c r="U136" s="485"/>
      <c r="V136" s="485"/>
      <c r="W136" s="485"/>
      <c r="X136" s="485"/>
      <c r="Y136" s="485"/>
      <c r="Z136" s="485"/>
      <c r="AA136" s="485"/>
      <c r="AB136" s="485"/>
      <c r="AC136" s="796"/>
      <c r="AD136" s="459" t="s">
        <v>255</v>
      </c>
      <c r="AE136" s="591"/>
      <c r="AF136" s="591"/>
      <c r="AH136" s="108"/>
      <c r="AI136" s="95">
        <f>IF(Q136="",100,IF(Q136="Yes",1,IF(Q136="No",0,IF(Q136="Partial",0.5,IF(Q136="N/A",1.001)))))</f>
        <v>100</v>
      </c>
    </row>
    <row r="137" spans="1:37" ht="13.5" customHeight="1">
      <c r="A137" s="597" t="s">
        <v>2071</v>
      </c>
      <c r="B137" s="598"/>
      <c r="C137" s="598"/>
      <c r="D137" s="598"/>
      <c r="E137" s="598"/>
      <c r="F137" s="598"/>
      <c r="G137" s="598"/>
      <c r="H137" s="598"/>
      <c r="I137" s="598"/>
      <c r="J137" s="598"/>
      <c r="K137" s="598"/>
      <c r="L137" s="598"/>
      <c r="M137" s="598"/>
      <c r="N137" s="598"/>
      <c r="O137" s="598"/>
      <c r="P137" s="598"/>
      <c r="Q137" s="598"/>
      <c r="R137" s="598"/>
      <c r="S137" s="598"/>
      <c r="T137" s="598"/>
      <c r="U137" s="598"/>
      <c r="V137" s="598"/>
      <c r="W137" s="598"/>
      <c r="X137" s="598"/>
      <c r="Y137" s="598"/>
      <c r="Z137" s="598"/>
      <c r="AA137" s="598"/>
      <c r="AB137" s="598"/>
      <c r="AC137" s="598"/>
      <c r="AD137" s="598"/>
      <c r="AE137" s="598"/>
      <c r="AF137" s="599"/>
    </row>
    <row r="138" spans="1:37" ht="13.5" customHeight="1">
      <c r="A138" s="682" t="s">
        <v>1559</v>
      </c>
      <c r="B138" s="683"/>
      <c r="C138" s="683"/>
      <c r="D138" s="683"/>
      <c r="E138" s="683"/>
      <c r="F138" s="683"/>
      <c r="G138" s="683"/>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4"/>
    </row>
    <row r="139" spans="1:37" ht="40.5" customHeight="1">
      <c r="A139" s="600" t="s">
        <v>2072</v>
      </c>
      <c r="B139" s="601"/>
      <c r="C139" s="880" t="s">
        <v>2073</v>
      </c>
      <c r="D139" s="881"/>
      <c r="E139" s="881"/>
      <c r="F139" s="881"/>
      <c r="G139" s="881"/>
      <c r="H139" s="881"/>
      <c r="I139" s="881"/>
      <c r="J139" s="881"/>
      <c r="K139" s="881"/>
      <c r="L139" s="881"/>
      <c r="M139" s="881"/>
      <c r="N139" s="882"/>
      <c r="O139" s="627">
        <f>IF(Q139="N/A",0,IF(Q139="Answer all sub questions",2,IF(Q139="Yes",2,IF(Q139="Partial",2,IF(Q139="No",2,IF(Q139="",2))))))</f>
        <v>2</v>
      </c>
      <c r="P139" s="514"/>
      <c r="Q139" s="508" t="str">
        <f>IF(AJ141&gt;3,"Answer all sub questions",IF(AJ141=(2*1.001),"N/A",IF(AJ141&gt;=2,"Yes",IF(AJ141=1.001,"No",IF(AJ141=0,"No",IF(AJ141&gt;=0.5,"Partial",IF(AJ141&lt;=1.5,"Partial")))))))</f>
        <v>Answer all sub questions</v>
      </c>
      <c r="R139" s="509"/>
      <c r="S139" s="513">
        <f>IF(Q139="N/A",O139,IF(Q139="Answer all sub questions",0,IF(Q139="Yes",O139,IF(Q139="Partial",1,IF(Q139="No",0,IF(Q139="",0))))))</f>
        <v>0</v>
      </c>
      <c r="T139" s="514"/>
      <c r="U139" s="475"/>
      <c r="V139" s="473"/>
      <c r="W139" s="473"/>
      <c r="X139" s="473"/>
      <c r="Y139" s="473"/>
      <c r="Z139" s="473"/>
      <c r="AA139" s="473"/>
      <c r="AB139" s="473"/>
      <c r="AC139" s="693"/>
      <c r="AD139" s="719" t="s">
        <v>260</v>
      </c>
      <c r="AE139" s="719"/>
      <c r="AF139" s="720"/>
      <c r="AH139" s="108"/>
      <c r="AK139" s="208"/>
    </row>
    <row r="140" spans="1:37" ht="13.5" customHeight="1">
      <c r="A140" s="494"/>
      <c r="B140" s="692"/>
      <c r="C140" s="216"/>
      <c r="D140" s="878" t="s">
        <v>246</v>
      </c>
      <c r="E140" s="878"/>
      <c r="F140" s="878"/>
      <c r="G140" s="878"/>
      <c r="H140" s="878"/>
      <c r="I140" s="878"/>
      <c r="J140" s="878"/>
      <c r="K140" s="878"/>
      <c r="L140" s="878"/>
      <c r="M140" s="878"/>
      <c r="N140" s="879"/>
      <c r="O140" s="651"/>
      <c r="P140" s="516"/>
      <c r="Q140" s="542"/>
      <c r="R140" s="543"/>
      <c r="S140" s="515"/>
      <c r="T140" s="516"/>
      <c r="U140" s="477"/>
      <c r="V140" s="478"/>
      <c r="W140" s="478"/>
      <c r="X140" s="478"/>
      <c r="Y140" s="478"/>
      <c r="Z140" s="478"/>
      <c r="AA140" s="478"/>
      <c r="AB140" s="478"/>
      <c r="AC140" s="694"/>
      <c r="AD140" s="726"/>
      <c r="AE140" s="726"/>
      <c r="AF140" s="727"/>
      <c r="AH140" s="108"/>
      <c r="AI140" s="95">
        <f>IF(Q140="",100,IF(Q140="Yes",1,IF(Q140="No",0,IF(Q140="Partial",0.5,IF(Q140="N/A",1.001)))))</f>
        <v>100</v>
      </c>
    </row>
    <row r="141" spans="1:37" ht="13.5" customHeight="1">
      <c r="A141" s="494"/>
      <c r="B141" s="692"/>
      <c r="C141" s="216"/>
      <c r="D141" s="878" t="s">
        <v>1946</v>
      </c>
      <c r="E141" s="878"/>
      <c r="F141" s="878"/>
      <c r="G141" s="878"/>
      <c r="H141" s="878"/>
      <c r="I141" s="878"/>
      <c r="J141" s="878"/>
      <c r="K141" s="878"/>
      <c r="L141" s="878"/>
      <c r="M141" s="878"/>
      <c r="N141" s="879"/>
      <c r="O141" s="651"/>
      <c r="P141" s="516"/>
      <c r="Q141" s="542"/>
      <c r="R141" s="543"/>
      <c r="S141" s="515"/>
      <c r="T141" s="516"/>
      <c r="U141" s="715"/>
      <c r="V141" s="716"/>
      <c r="W141" s="716"/>
      <c r="X141" s="716"/>
      <c r="Y141" s="716"/>
      <c r="Z141" s="716"/>
      <c r="AA141" s="716"/>
      <c r="AB141" s="716"/>
      <c r="AC141" s="724"/>
      <c r="AD141" s="726"/>
      <c r="AE141" s="726"/>
      <c r="AF141" s="727"/>
      <c r="AH141" s="108"/>
      <c r="AI141" s="95">
        <f>IF(Q141="",100,IF(Q141="Yes",1,IF(Q141="No",0,IF(Q141="Partial",0.5,IF(Q141="N/A",1.001)))))</f>
        <v>100</v>
      </c>
      <c r="AJ141" s="95">
        <f>SUM(AI140:AI141)</f>
        <v>200</v>
      </c>
    </row>
    <row r="142" spans="1:37" ht="27" customHeight="1">
      <c r="A142" s="449" t="s">
        <v>2074</v>
      </c>
      <c r="B142" s="449"/>
      <c r="C142" s="889" t="s">
        <v>2075</v>
      </c>
      <c r="D142" s="889"/>
      <c r="E142" s="889"/>
      <c r="F142" s="889"/>
      <c r="G142" s="889"/>
      <c r="H142" s="889"/>
      <c r="I142" s="889"/>
      <c r="J142" s="889"/>
      <c r="K142" s="889"/>
      <c r="L142" s="889"/>
      <c r="M142" s="889"/>
      <c r="N142" s="889"/>
      <c r="O142" s="529">
        <f>IF(Q142="N/A",0,IF(Q142="Yes",2,IF(Q142="Partial",2,IF(Q142="No",2,IF(Q142="",2)))))</f>
        <v>2</v>
      </c>
      <c r="P142" s="529"/>
      <c r="Q142" s="542"/>
      <c r="R142" s="543"/>
      <c r="S142" s="529">
        <f>IF(Q142="N/A",O142,IF(Q142="Yes",O142,IF(Q142="Partial",1,IF(Q142="No",0,IF(Q142="",0)))))</f>
        <v>0</v>
      </c>
      <c r="T142" s="529"/>
      <c r="U142" s="485"/>
      <c r="V142" s="485"/>
      <c r="W142" s="485"/>
      <c r="X142" s="485"/>
      <c r="Y142" s="485"/>
      <c r="Z142" s="485"/>
      <c r="AA142" s="485"/>
      <c r="AB142" s="485"/>
      <c r="AC142" s="796"/>
      <c r="AD142" s="797" t="s">
        <v>260</v>
      </c>
      <c r="AE142" s="638"/>
      <c r="AF142" s="638"/>
      <c r="AH142" s="108"/>
    </row>
    <row r="143" spans="1:37" ht="42" customHeight="1">
      <c r="A143" s="449" t="s">
        <v>2076</v>
      </c>
      <c r="B143" s="449"/>
      <c r="C143" s="889" t="s">
        <v>2077</v>
      </c>
      <c r="D143" s="889"/>
      <c r="E143" s="889"/>
      <c r="F143" s="889"/>
      <c r="G143" s="889"/>
      <c r="H143" s="889"/>
      <c r="I143" s="889"/>
      <c r="J143" s="889"/>
      <c r="K143" s="889"/>
      <c r="L143" s="889"/>
      <c r="M143" s="889"/>
      <c r="N143" s="889"/>
      <c r="O143" s="529">
        <f>IF(Q143="N/A",0,IF(Q143="Yes",2,IF(Q143="Partial",2,IF(Q143="No",2,IF(Q143="",2)))))</f>
        <v>2</v>
      </c>
      <c r="P143" s="529"/>
      <c r="Q143" s="542"/>
      <c r="R143" s="543"/>
      <c r="S143" s="529">
        <f>IF(Q143="N/A",O143,IF(Q143="Yes",O143,IF(Q143="Partial",1,IF(Q143="No",0,IF(Q143="",0)))))</f>
        <v>0</v>
      </c>
      <c r="T143" s="529"/>
      <c r="U143" s="485"/>
      <c r="V143" s="485"/>
      <c r="W143" s="485"/>
      <c r="X143" s="485"/>
      <c r="Y143" s="485"/>
      <c r="Z143" s="485"/>
      <c r="AA143" s="485"/>
      <c r="AB143" s="485"/>
      <c r="AC143" s="796"/>
      <c r="AD143" s="797" t="s">
        <v>260</v>
      </c>
      <c r="AE143" s="638"/>
      <c r="AF143" s="638"/>
      <c r="AH143" s="108"/>
      <c r="AK143" s="208"/>
    </row>
    <row r="144" spans="1:37" ht="13.5" customHeight="1">
      <c r="A144" s="597" t="s">
        <v>1969</v>
      </c>
      <c r="B144" s="598"/>
      <c r="C144" s="583"/>
      <c r="D144" s="583"/>
      <c r="E144" s="583"/>
      <c r="F144" s="583"/>
      <c r="G144" s="583"/>
      <c r="H144" s="583"/>
      <c r="I144" s="583"/>
      <c r="J144" s="583"/>
      <c r="K144" s="583"/>
      <c r="L144" s="583"/>
      <c r="M144" s="583"/>
      <c r="N144" s="583"/>
      <c r="O144" s="598"/>
      <c r="P144" s="598"/>
      <c r="Q144" s="598"/>
      <c r="R144" s="598"/>
      <c r="S144" s="598"/>
      <c r="T144" s="598"/>
      <c r="U144" s="598"/>
      <c r="V144" s="598"/>
      <c r="W144" s="598"/>
      <c r="X144" s="598"/>
      <c r="Y144" s="598"/>
      <c r="Z144" s="598"/>
      <c r="AA144" s="598"/>
      <c r="AB144" s="598"/>
      <c r="AC144" s="598"/>
      <c r="AD144" s="598"/>
      <c r="AE144" s="598"/>
      <c r="AF144" s="599"/>
    </row>
    <row r="145" spans="1:37" ht="67.5" customHeight="1">
      <c r="A145" s="454" t="s">
        <v>2078</v>
      </c>
      <c r="B145" s="455"/>
      <c r="C145" s="883" t="s">
        <v>2081</v>
      </c>
      <c r="D145" s="884"/>
      <c r="E145" s="884"/>
      <c r="F145" s="884"/>
      <c r="G145" s="884"/>
      <c r="H145" s="884"/>
      <c r="I145" s="884"/>
      <c r="J145" s="884"/>
      <c r="K145" s="884"/>
      <c r="L145" s="884"/>
      <c r="M145" s="884"/>
      <c r="N145" s="885"/>
      <c r="O145" s="513">
        <f>IF(Q145="N/A",0,IF(Q145="Answer all sub questions",2,IF(Q145="Yes",2,IF(Q145="Partial",2,IF(Q145="No",2,IF(Q145="",2))))))</f>
        <v>2</v>
      </c>
      <c r="P145" s="514"/>
      <c r="Q145" s="508" t="str">
        <f>IF(AJ149&gt;5,"Answer all sub questions",IF(AJ149=4*1.001,"N/A",IF(AJ149&gt;=4,"Yes",IF(AJ149=3.003,"No",IF(AJ149=2.002,"No",IF(AJ149=1.001,"No",IF(AJ149=0,"No",IF(AJ149&gt;=0.5,"Partial",IF(AJ149&lt;=3.5,"Partial")))))))))</f>
        <v>Answer all sub questions</v>
      </c>
      <c r="R145" s="509"/>
      <c r="S145" s="513">
        <f>IF(Q145="N/A",O145,IF(Q145="Answer all sub questions",0,IF(Q145="Yes",O145,IF(Q145="Partial",1,IF(Q145="No",0,IF(Q145="",0))))))</f>
        <v>0</v>
      </c>
      <c r="T145" s="514"/>
      <c r="U145" s="607"/>
      <c r="V145" s="558"/>
      <c r="W145" s="558"/>
      <c r="X145" s="558"/>
      <c r="Y145" s="558"/>
      <c r="Z145" s="558"/>
      <c r="AA145" s="558"/>
      <c r="AB145" s="558"/>
      <c r="AC145" s="862"/>
      <c r="AD145" s="719" t="s">
        <v>260</v>
      </c>
      <c r="AE145" s="719"/>
      <c r="AF145" s="720"/>
      <c r="AH145" s="108"/>
      <c r="AJ145" s="108"/>
    </row>
    <row r="146" spans="1:37" ht="13.5" customHeight="1">
      <c r="A146" s="463"/>
      <c r="B146" s="465"/>
      <c r="C146" s="172"/>
      <c r="D146" s="874" t="s">
        <v>393</v>
      </c>
      <c r="E146" s="874"/>
      <c r="F146" s="874"/>
      <c r="G146" s="874"/>
      <c r="H146" s="874"/>
      <c r="I146" s="874"/>
      <c r="J146" s="874"/>
      <c r="K146" s="874"/>
      <c r="L146" s="874"/>
      <c r="M146" s="874"/>
      <c r="N146" s="875"/>
      <c r="O146" s="515"/>
      <c r="P146" s="516"/>
      <c r="Q146" s="542"/>
      <c r="R146" s="543"/>
      <c r="S146" s="515"/>
      <c r="T146" s="516"/>
      <c r="U146" s="475"/>
      <c r="V146" s="473"/>
      <c r="W146" s="473"/>
      <c r="X146" s="473"/>
      <c r="Y146" s="473"/>
      <c r="Z146" s="473"/>
      <c r="AA146" s="473"/>
      <c r="AB146" s="473"/>
      <c r="AC146" s="693"/>
      <c r="AD146" s="726"/>
      <c r="AE146" s="726"/>
      <c r="AF146" s="727"/>
      <c r="AH146" s="108"/>
      <c r="AI146" s="95">
        <f t="shared" ref="AI146:AI149" si="9">IF(Q146="",100,IF(Q146="Yes",1,IF(Q146="No",0,IF(Q146="Partial",0.5,IF(Q146="N/A",1.001)))))</f>
        <v>100</v>
      </c>
      <c r="AJ146" s="108"/>
    </row>
    <row r="147" spans="1:37" ht="13.5" customHeight="1">
      <c r="A147" s="463"/>
      <c r="B147" s="465"/>
      <c r="C147" s="172"/>
      <c r="D147" s="874" t="s">
        <v>2079</v>
      </c>
      <c r="E147" s="874"/>
      <c r="F147" s="874"/>
      <c r="G147" s="874"/>
      <c r="H147" s="874"/>
      <c r="I147" s="874"/>
      <c r="J147" s="874"/>
      <c r="K147" s="874"/>
      <c r="L147" s="874"/>
      <c r="M147" s="874"/>
      <c r="N147" s="875"/>
      <c r="O147" s="515"/>
      <c r="P147" s="516"/>
      <c r="Q147" s="542"/>
      <c r="R147" s="543"/>
      <c r="S147" s="515"/>
      <c r="T147" s="516"/>
      <c r="U147" s="475"/>
      <c r="V147" s="473"/>
      <c r="W147" s="473"/>
      <c r="X147" s="473"/>
      <c r="Y147" s="473"/>
      <c r="Z147" s="473"/>
      <c r="AA147" s="473"/>
      <c r="AB147" s="473"/>
      <c r="AC147" s="693"/>
      <c r="AD147" s="726"/>
      <c r="AE147" s="726"/>
      <c r="AF147" s="727"/>
      <c r="AH147" s="108"/>
      <c r="AI147" s="95">
        <f t="shared" si="9"/>
        <v>100</v>
      </c>
      <c r="AJ147" s="108"/>
    </row>
    <row r="148" spans="1:37" ht="13.5" customHeight="1">
      <c r="A148" s="463"/>
      <c r="B148" s="465"/>
      <c r="C148" s="172"/>
      <c r="D148" s="874" t="s">
        <v>391</v>
      </c>
      <c r="E148" s="874"/>
      <c r="F148" s="874"/>
      <c r="G148" s="874"/>
      <c r="H148" s="874"/>
      <c r="I148" s="874"/>
      <c r="J148" s="874"/>
      <c r="K148" s="874"/>
      <c r="L148" s="874"/>
      <c r="M148" s="874"/>
      <c r="N148" s="875"/>
      <c r="O148" s="515"/>
      <c r="P148" s="516"/>
      <c r="Q148" s="542"/>
      <c r="R148" s="543"/>
      <c r="S148" s="515"/>
      <c r="T148" s="516"/>
      <c r="U148" s="475"/>
      <c r="V148" s="473"/>
      <c r="W148" s="473"/>
      <c r="X148" s="473"/>
      <c r="Y148" s="473"/>
      <c r="Z148" s="473"/>
      <c r="AA148" s="473"/>
      <c r="AB148" s="473"/>
      <c r="AC148" s="693"/>
      <c r="AD148" s="726"/>
      <c r="AE148" s="726"/>
      <c r="AF148" s="727"/>
      <c r="AH148" s="108"/>
      <c r="AI148" s="95">
        <f t="shared" si="9"/>
        <v>100</v>
      </c>
      <c r="AJ148" s="108"/>
    </row>
    <row r="149" spans="1:37" ht="13.5" customHeight="1">
      <c r="A149" s="463"/>
      <c r="B149" s="465"/>
      <c r="C149" s="172"/>
      <c r="D149" s="874" t="s">
        <v>392</v>
      </c>
      <c r="E149" s="874"/>
      <c r="F149" s="874"/>
      <c r="G149" s="874"/>
      <c r="H149" s="874"/>
      <c r="I149" s="874"/>
      <c r="J149" s="874"/>
      <c r="K149" s="874"/>
      <c r="L149" s="874"/>
      <c r="M149" s="874"/>
      <c r="N149" s="875"/>
      <c r="O149" s="515"/>
      <c r="P149" s="516"/>
      <c r="Q149" s="542"/>
      <c r="R149" s="543"/>
      <c r="S149" s="515"/>
      <c r="T149" s="516"/>
      <c r="U149" s="475"/>
      <c r="V149" s="473"/>
      <c r="W149" s="473"/>
      <c r="X149" s="473"/>
      <c r="Y149" s="473"/>
      <c r="Z149" s="473"/>
      <c r="AA149" s="473"/>
      <c r="AB149" s="473"/>
      <c r="AC149" s="693"/>
      <c r="AD149" s="726"/>
      <c r="AE149" s="726"/>
      <c r="AF149" s="727"/>
      <c r="AH149" s="108"/>
      <c r="AI149" s="95">
        <f t="shared" si="9"/>
        <v>100</v>
      </c>
      <c r="AJ149" s="108">
        <f>SUM(AI146:AI149)</f>
        <v>400</v>
      </c>
    </row>
    <row r="150" spans="1:37" ht="67.5" customHeight="1">
      <c r="A150" s="454" t="s">
        <v>2082</v>
      </c>
      <c r="B150" s="455"/>
      <c r="C150" s="883" t="s">
        <v>2080</v>
      </c>
      <c r="D150" s="884"/>
      <c r="E150" s="884"/>
      <c r="F150" s="884"/>
      <c r="G150" s="884"/>
      <c r="H150" s="884"/>
      <c r="I150" s="884"/>
      <c r="J150" s="884"/>
      <c r="K150" s="884"/>
      <c r="L150" s="884"/>
      <c r="M150" s="884"/>
      <c r="N150" s="885"/>
      <c r="O150" s="513">
        <f>IF(Q150="N/A",0,IF(Q150="Answer all sub questions",2,IF(Q150="Yes",2,IF(Q150="Partial",2,IF(Q150="No",2,IF(Q150="",2))))))</f>
        <v>2</v>
      </c>
      <c r="P150" s="514"/>
      <c r="Q150" s="508" t="str">
        <f>IF(AJ152&gt;3,"Answer all sub questions",IF(AJ152=2*1.001,"N/A",IF(AJ152&gt;=2,"Yes",IF(AJ152=1.001,"No",IF(AJ152=0,"No",IF(AJ152&gt;=0.5,"Partial",IF(AJ152&lt;=1.5,"Partial")))))))</f>
        <v>Answer all sub questions</v>
      </c>
      <c r="R150" s="509"/>
      <c r="S150" s="513">
        <f>IF(Q150="N/A",O150,IF(Q150="Answer all sub questions",0,IF(Q150="Yes",O150,IF(Q150="Partial",1,IF(Q150="No",0,IF(Q150="",0))))))</f>
        <v>0</v>
      </c>
      <c r="T150" s="514"/>
      <c r="U150" s="607"/>
      <c r="V150" s="558"/>
      <c r="W150" s="558"/>
      <c r="X150" s="558"/>
      <c r="Y150" s="558"/>
      <c r="Z150" s="558"/>
      <c r="AA150" s="558"/>
      <c r="AB150" s="558"/>
      <c r="AC150" s="862"/>
      <c r="AD150" s="719" t="s">
        <v>260</v>
      </c>
      <c r="AE150" s="719"/>
      <c r="AF150" s="720"/>
      <c r="AH150" s="108"/>
      <c r="AJ150" s="108"/>
    </row>
    <row r="151" spans="1:37" ht="13.5" customHeight="1">
      <c r="A151" s="463"/>
      <c r="B151" s="465"/>
      <c r="C151" s="172"/>
      <c r="D151" s="874" t="s">
        <v>395</v>
      </c>
      <c r="E151" s="874"/>
      <c r="F151" s="874"/>
      <c r="G151" s="874"/>
      <c r="H151" s="874"/>
      <c r="I151" s="874"/>
      <c r="J151" s="874"/>
      <c r="K151" s="874"/>
      <c r="L151" s="874"/>
      <c r="M151" s="874"/>
      <c r="N151" s="875"/>
      <c r="O151" s="515"/>
      <c r="P151" s="516"/>
      <c r="Q151" s="542"/>
      <c r="R151" s="543"/>
      <c r="S151" s="515"/>
      <c r="T151" s="516"/>
      <c r="U151" s="475"/>
      <c r="V151" s="473"/>
      <c r="W151" s="473"/>
      <c r="X151" s="473"/>
      <c r="Y151" s="473"/>
      <c r="Z151" s="473"/>
      <c r="AA151" s="473"/>
      <c r="AB151" s="473"/>
      <c r="AC151" s="693"/>
      <c r="AD151" s="726"/>
      <c r="AE151" s="726"/>
      <c r="AF151" s="727"/>
      <c r="AH151" s="108"/>
      <c r="AI151" s="95">
        <f t="shared" ref="AI151:AI153" si="10">IF(Q151="",100,IF(Q151="Yes",1,IF(Q151="No",0,IF(Q151="Partial",0.5,IF(Q151="N/A",1.001)))))</f>
        <v>100</v>
      </c>
      <c r="AJ151" s="108"/>
    </row>
    <row r="152" spans="1:37" ht="13.5" customHeight="1">
      <c r="A152" s="463"/>
      <c r="B152" s="465"/>
      <c r="C152" s="172"/>
      <c r="D152" s="874" t="s">
        <v>396</v>
      </c>
      <c r="E152" s="874"/>
      <c r="F152" s="874"/>
      <c r="G152" s="874"/>
      <c r="H152" s="874"/>
      <c r="I152" s="874"/>
      <c r="J152" s="874"/>
      <c r="K152" s="874"/>
      <c r="L152" s="874"/>
      <c r="M152" s="874"/>
      <c r="N152" s="875"/>
      <c r="O152" s="515"/>
      <c r="P152" s="516"/>
      <c r="Q152" s="542"/>
      <c r="R152" s="543"/>
      <c r="S152" s="515"/>
      <c r="T152" s="516"/>
      <c r="U152" s="475"/>
      <c r="V152" s="473"/>
      <c r="W152" s="473"/>
      <c r="X152" s="473"/>
      <c r="Y152" s="473"/>
      <c r="Z152" s="473"/>
      <c r="AA152" s="473"/>
      <c r="AB152" s="473"/>
      <c r="AC152" s="693"/>
      <c r="AD152" s="726"/>
      <c r="AE152" s="726"/>
      <c r="AF152" s="727"/>
      <c r="AH152" s="108"/>
      <c r="AI152" s="95">
        <f t="shared" si="10"/>
        <v>100</v>
      </c>
      <c r="AJ152" s="108">
        <f>SUM(AI151:AI152)</f>
        <v>200</v>
      </c>
    </row>
    <row r="153" spans="1:37" ht="40.5" customHeight="1">
      <c r="A153" s="607" t="s">
        <v>2083</v>
      </c>
      <c r="B153" s="559"/>
      <c r="C153" s="874" t="s">
        <v>1961</v>
      </c>
      <c r="D153" s="874"/>
      <c r="E153" s="874"/>
      <c r="F153" s="874"/>
      <c r="G153" s="874"/>
      <c r="H153" s="874"/>
      <c r="I153" s="874"/>
      <c r="J153" s="874"/>
      <c r="K153" s="874"/>
      <c r="L153" s="874"/>
      <c r="M153" s="874"/>
      <c r="N153" s="875"/>
      <c r="O153" s="529">
        <f>IF(Q153="N/A",0,IF(Q153="Yes",2,IF(Q153="Partial",2,IF(Q153="No",2,IF(Q153="",2)))))</f>
        <v>2</v>
      </c>
      <c r="P153" s="529"/>
      <c r="Q153" s="542"/>
      <c r="R153" s="543"/>
      <c r="S153" s="529">
        <f>IF(Q153="N/A",O153,IF(Q153="Yes",O153,IF(Q153="Partial",1,IF(Q153="No",0,IF(Q153="",0)))))</f>
        <v>0</v>
      </c>
      <c r="T153" s="529"/>
      <c r="U153" s="475"/>
      <c r="V153" s="473"/>
      <c r="W153" s="473"/>
      <c r="X153" s="473"/>
      <c r="Y153" s="473"/>
      <c r="Z153" s="473"/>
      <c r="AA153" s="473"/>
      <c r="AB153" s="473"/>
      <c r="AC153" s="693"/>
      <c r="AD153" s="833" t="s">
        <v>260</v>
      </c>
      <c r="AE153" s="833"/>
      <c r="AF153" s="797"/>
      <c r="AH153" s="108"/>
      <c r="AI153" s="95">
        <f t="shared" si="10"/>
        <v>100</v>
      </c>
      <c r="AJ153" s="108"/>
      <c r="AK153" s="208"/>
    </row>
    <row r="154" spans="1:37" ht="40.5" customHeight="1">
      <c r="A154" s="454" t="s">
        <v>2084</v>
      </c>
      <c r="B154" s="455"/>
      <c r="C154" s="943" t="s">
        <v>2085</v>
      </c>
      <c r="D154" s="874"/>
      <c r="E154" s="874"/>
      <c r="F154" s="874"/>
      <c r="G154" s="874"/>
      <c r="H154" s="874"/>
      <c r="I154" s="874"/>
      <c r="J154" s="874"/>
      <c r="K154" s="874"/>
      <c r="L154" s="874"/>
      <c r="M154" s="874"/>
      <c r="N154" s="875"/>
      <c r="O154" s="513">
        <f>IF(Q154="N/A",0,IF(Q154="Answer all sub questions",2,IF(Q154="Yes",2,IF(Q154="Partial",2,IF(Q154="No",2,IF(Q154="",2))))))</f>
        <v>2</v>
      </c>
      <c r="P154" s="514"/>
      <c r="Q154" s="508" t="str">
        <f>IF(AJ159&gt;5,"Answer all sub questions",IF(AJ159=4*1.001,"N/A",IF(AJ159&gt;=4,"Yes",IF(AJ159=3.003,"No",IF(AJ159=2.002,"No",IF(AJ159=1.001,"No",IF(AJ159=0,"No",IF(AJ159&gt;=0.5,"Partial",IF(AJ159&lt;=3.5,"Partial")))))))))</f>
        <v>Answer all sub questions</v>
      </c>
      <c r="R154" s="509"/>
      <c r="S154" s="513">
        <f>IF(Q154="N/A",O154,IF(Q154="Answer all sub questions",0,IF(Q154="Yes",O154,IF(Q154="Partial",1,IF(Q154="No",0,IF(Q154="",0))))))</f>
        <v>0</v>
      </c>
      <c r="T154" s="514"/>
      <c r="U154" s="607"/>
      <c r="V154" s="558"/>
      <c r="W154" s="558"/>
      <c r="X154" s="558"/>
      <c r="Y154" s="558"/>
      <c r="Z154" s="558"/>
      <c r="AA154" s="558"/>
      <c r="AB154" s="558"/>
      <c r="AC154" s="862"/>
      <c r="AD154" s="719" t="s">
        <v>260</v>
      </c>
      <c r="AE154" s="719"/>
      <c r="AF154" s="720"/>
      <c r="AH154" s="108"/>
      <c r="AJ154" s="108"/>
    </row>
    <row r="155" spans="1:37" ht="13.5" customHeight="1">
      <c r="A155" s="463"/>
      <c r="B155" s="465"/>
      <c r="C155" s="172"/>
      <c r="D155" s="874" t="s">
        <v>1350</v>
      </c>
      <c r="E155" s="874"/>
      <c r="F155" s="874"/>
      <c r="G155" s="874"/>
      <c r="H155" s="874"/>
      <c r="I155" s="874"/>
      <c r="J155" s="874"/>
      <c r="K155" s="874"/>
      <c r="L155" s="874"/>
      <c r="M155" s="874"/>
      <c r="N155" s="875"/>
      <c r="O155" s="515"/>
      <c r="P155" s="516"/>
      <c r="Q155" s="542"/>
      <c r="R155" s="543"/>
      <c r="S155" s="515"/>
      <c r="T155" s="516"/>
      <c r="U155" s="475"/>
      <c r="V155" s="473"/>
      <c r="W155" s="473"/>
      <c r="X155" s="473"/>
      <c r="Y155" s="473"/>
      <c r="Z155" s="473"/>
      <c r="AA155" s="473"/>
      <c r="AB155" s="473"/>
      <c r="AC155" s="693"/>
      <c r="AD155" s="940"/>
      <c r="AE155" s="940"/>
      <c r="AF155" s="727"/>
      <c r="AH155" s="108"/>
      <c r="AI155" s="95">
        <f t="shared" ref="AI155" si="11">IF(Q155="",100,IF(Q155="Yes",1,IF(Q155="No",0,IF(Q155="Partial",0.5,IF(Q155="N/A",1.001)))))</f>
        <v>100</v>
      </c>
      <c r="AJ155" s="108"/>
    </row>
    <row r="156" spans="1:37" ht="13.5" customHeight="1">
      <c r="A156" s="463"/>
      <c r="B156" s="465"/>
      <c r="C156" s="172"/>
      <c r="D156" s="874" t="s">
        <v>400</v>
      </c>
      <c r="E156" s="874"/>
      <c r="F156" s="874"/>
      <c r="G156" s="874"/>
      <c r="H156" s="874"/>
      <c r="I156" s="874"/>
      <c r="J156" s="874"/>
      <c r="K156" s="874"/>
      <c r="L156" s="874"/>
      <c r="M156" s="874"/>
      <c r="N156" s="875"/>
      <c r="O156" s="515"/>
      <c r="P156" s="516"/>
      <c r="Q156" s="542"/>
      <c r="R156" s="543"/>
      <c r="S156" s="515"/>
      <c r="T156" s="516"/>
      <c r="U156" s="475"/>
      <c r="V156" s="473"/>
      <c r="W156" s="473"/>
      <c r="X156" s="473"/>
      <c r="Y156" s="473"/>
      <c r="Z156" s="473"/>
      <c r="AA156" s="473"/>
      <c r="AB156" s="473"/>
      <c r="AC156" s="693"/>
      <c r="AD156" s="940"/>
      <c r="AE156" s="940"/>
      <c r="AF156" s="727"/>
      <c r="AH156" s="108"/>
      <c r="AI156" s="95">
        <f t="shared" ref="AI156:AI159" si="12">IF(Q156="",100,IF(Q156="Yes",1,IF(Q156="No",0,IF(Q156="Partial",0.5,IF(Q156="N/A",1.001)))))</f>
        <v>100</v>
      </c>
      <c r="AJ156" s="108"/>
    </row>
    <row r="157" spans="1:37" ht="13.5" customHeight="1">
      <c r="A157" s="463"/>
      <c r="B157" s="465"/>
      <c r="C157" s="172"/>
      <c r="D157" s="874" t="s">
        <v>401</v>
      </c>
      <c r="E157" s="874"/>
      <c r="F157" s="874"/>
      <c r="G157" s="874"/>
      <c r="H157" s="874"/>
      <c r="I157" s="874"/>
      <c r="J157" s="874"/>
      <c r="K157" s="874"/>
      <c r="L157" s="874"/>
      <c r="M157" s="874"/>
      <c r="N157" s="875"/>
      <c r="O157" s="515"/>
      <c r="P157" s="516"/>
      <c r="Q157" s="542"/>
      <c r="R157" s="543"/>
      <c r="S157" s="515"/>
      <c r="T157" s="516"/>
      <c r="U157" s="475"/>
      <c r="V157" s="473"/>
      <c r="W157" s="473"/>
      <c r="X157" s="473"/>
      <c r="Y157" s="473"/>
      <c r="Z157" s="473"/>
      <c r="AA157" s="473"/>
      <c r="AB157" s="473"/>
      <c r="AC157" s="693"/>
      <c r="AD157" s="940"/>
      <c r="AE157" s="940"/>
      <c r="AF157" s="727"/>
      <c r="AH157" s="108"/>
      <c r="AI157" s="95">
        <f t="shared" si="12"/>
        <v>100</v>
      </c>
      <c r="AJ157" s="108"/>
    </row>
    <row r="158" spans="1:37" ht="13.5" customHeight="1">
      <c r="A158" s="463"/>
      <c r="B158" s="465"/>
      <c r="C158" s="172"/>
      <c r="D158" s="874" t="s">
        <v>402</v>
      </c>
      <c r="E158" s="874"/>
      <c r="F158" s="874"/>
      <c r="G158" s="874"/>
      <c r="H158" s="874"/>
      <c r="I158" s="874"/>
      <c r="J158" s="874"/>
      <c r="K158" s="874"/>
      <c r="L158" s="874"/>
      <c r="M158" s="874"/>
      <c r="N158" s="875"/>
      <c r="O158" s="515"/>
      <c r="P158" s="516"/>
      <c r="Q158" s="542"/>
      <c r="R158" s="543"/>
      <c r="S158" s="515"/>
      <c r="T158" s="516"/>
      <c r="U158" s="475"/>
      <c r="V158" s="473"/>
      <c r="W158" s="473"/>
      <c r="X158" s="473"/>
      <c r="Y158" s="473"/>
      <c r="Z158" s="473"/>
      <c r="AA158" s="473"/>
      <c r="AB158" s="473"/>
      <c r="AC158" s="693"/>
      <c r="AD158" s="940"/>
      <c r="AE158" s="940"/>
      <c r="AF158" s="727"/>
      <c r="AH158" s="108"/>
      <c r="AI158" s="95">
        <f t="shared" si="12"/>
        <v>100</v>
      </c>
      <c r="AJ158" s="108"/>
    </row>
    <row r="159" spans="1:37" ht="13.5" customHeight="1">
      <c r="A159" s="553"/>
      <c r="B159" s="596"/>
      <c r="C159" s="172"/>
      <c r="D159" s="924" t="s">
        <v>2086</v>
      </c>
      <c r="E159" s="924"/>
      <c r="F159" s="924"/>
      <c r="G159" s="924"/>
      <c r="H159" s="924"/>
      <c r="I159" s="924"/>
      <c r="J159" s="924"/>
      <c r="K159" s="924"/>
      <c r="L159" s="924"/>
      <c r="M159" s="924"/>
      <c r="N159" s="925"/>
      <c r="O159" s="517"/>
      <c r="P159" s="518"/>
      <c r="Q159" s="542"/>
      <c r="R159" s="543"/>
      <c r="S159" s="517"/>
      <c r="T159" s="518"/>
      <c r="U159" s="475"/>
      <c r="V159" s="473"/>
      <c r="W159" s="473"/>
      <c r="X159" s="473"/>
      <c r="Y159" s="473"/>
      <c r="Z159" s="473"/>
      <c r="AA159" s="473"/>
      <c r="AB159" s="473"/>
      <c r="AC159" s="693"/>
      <c r="AD159" s="722"/>
      <c r="AE159" s="722"/>
      <c r="AF159" s="723"/>
      <c r="AH159" s="108"/>
      <c r="AI159" s="95">
        <f t="shared" si="12"/>
        <v>100</v>
      </c>
      <c r="AJ159" s="108">
        <f>SUM(AI156:AI159)</f>
        <v>400</v>
      </c>
    </row>
    <row r="160" spans="1:37" ht="40.5" customHeight="1">
      <c r="A160" s="454" t="s">
        <v>2087</v>
      </c>
      <c r="B160" s="455"/>
      <c r="C160" s="943" t="s">
        <v>2088</v>
      </c>
      <c r="D160" s="874"/>
      <c r="E160" s="874"/>
      <c r="F160" s="874"/>
      <c r="G160" s="874"/>
      <c r="H160" s="874"/>
      <c r="I160" s="874"/>
      <c r="J160" s="874"/>
      <c r="K160" s="874"/>
      <c r="L160" s="874"/>
      <c r="M160" s="874"/>
      <c r="N160" s="875"/>
      <c r="O160" s="513">
        <f>IF(Q160="N/A",0,IF(Q160="Answer all sub questions",2,IF(Q160="Yes",2,IF(Q160="Partial",2,IF(Q160="No",2,IF(Q160="",2))))))</f>
        <v>2</v>
      </c>
      <c r="P160" s="514"/>
      <c r="Q160" s="508" t="str">
        <f>IF(AJ163&gt;4,"Answer all sub questions",IF(AJ163=3*1.001,"N/A",IF(AJ163&gt;=3,"Yes",IF(AJ163=2.002,"No",IF(AJ163=1.001,"No",IF(AJ163=0,"No",IF(AJ163&gt;=0.5,"Partial",IF(AJ163&lt;=2.5,"Partial"))))))))</f>
        <v>Answer all sub questions</v>
      </c>
      <c r="R160" s="509"/>
      <c r="S160" s="513">
        <f>IF(Q160="N/A",O160,IF(Q160="Answer all sub questions",0,IF(Q160="Yes",O160,IF(Q160="Partial",1,IF(Q160="No",0,IF(Q160="",0))))))</f>
        <v>0</v>
      </c>
      <c r="T160" s="514"/>
      <c r="U160" s="607"/>
      <c r="V160" s="558"/>
      <c r="W160" s="558"/>
      <c r="X160" s="558"/>
      <c r="Y160" s="558"/>
      <c r="Z160" s="558"/>
      <c r="AA160" s="558"/>
      <c r="AB160" s="558"/>
      <c r="AC160" s="862"/>
      <c r="AD160" s="719" t="s">
        <v>260</v>
      </c>
      <c r="AE160" s="719"/>
      <c r="AF160" s="720"/>
      <c r="AH160" s="108"/>
      <c r="AJ160" s="108"/>
    </row>
    <row r="161" spans="1:36" ht="81" customHeight="1">
      <c r="A161" s="463"/>
      <c r="B161" s="465"/>
      <c r="C161" s="172"/>
      <c r="D161" s="878" t="s">
        <v>2089</v>
      </c>
      <c r="E161" s="874"/>
      <c r="F161" s="874"/>
      <c r="G161" s="874"/>
      <c r="H161" s="874"/>
      <c r="I161" s="874"/>
      <c r="J161" s="874"/>
      <c r="K161" s="874"/>
      <c r="L161" s="874"/>
      <c r="M161" s="874"/>
      <c r="N161" s="875"/>
      <c r="O161" s="515"/>
      <c r="P161" s="516"/>
      <c r="Q161" s="542"/>
      <c r="R161" s="543"/>
      <c r="S161" s="515"/>
      <c r="T161" s="516"/>
      <c r="U161" s="475"/>
      <c r="V161" s="473"/>
      <c r="W161" s="473"/>
      <c r="X161" s="473"/>
      <c r="Y161" s="473"/>
      <c r="Z161" s="473"/>
      <c r="AA161" s="473"/>
      <c r="AB161" s="473"/>
      <c r="AC161" s="693"/>
      <c r="AD161" s="940"/>
      <c r="AE161" s="940"/>
      <c r="AF161" s="727"/>
      <c r="AH161" s="108"/>
      <c r="AI161" s="95">
        <f t="shared" ref="AI161:AI163" si="13">IF(Q161="",100,IF(Q161="Yes",1,IF(Q161="No",0,IF(Q161="Partial",0.5,IF(Q161="N/A",1.001)))))</f>
        <v>100</v>
      </c>
      <c r="AJ161" s="108"/>
    </row>
    <row r="162" spans="1:36" ht="13.5" customHeight="1">
      <c r="A162" s="463"/>
      <c r="B162" s="465"/>
      <c r="C162" s="172"/>
      <c r="D162" s="874" t="s">
        <v>1564</v>
      </c>
      <c r="E162" s="874"/>
      <c r="F162" s="874"/>
      <c r="G162" s="874"/>
      <c r="H162" s="874"/>
      <c r="I162" s="874"/>
      <c r="J162" s="874"/>
      <c r="K162" s="874"/>
      <c r="L162" s="874"/>
      <c r="M162" s="874"/>
      <c r="N162" s="875"/>
      <c r="O162" s="515"/>
      <c r="P162" s="516"/>
      <c r="Q162" s="542"/>
      <c r="R162" s="543"/>
      <c r="S162" s="515"/>
      <c r="T162" s="516"/>
      <c r="U162" s="475"/>
      <c r="V162" s="473"/>
      <c r="W162" s="473"/>
      <c r="X162" s="473"/>
      <c r="Y162" s="473"/>
      <c r="Z162" s="473"/>
      <c r="AA162" s="473"/>
      <c r="AB162" s="473"/>
      <c r="AC162" s="693"/>
      <c r="AD162" s="940"/>
      <c r="AE162" s="940"/>
      <c r="AF162" s="727"/>
      <c r="AH162" s="108"/>
      <c r="AI162" s="95">
        <f t="shared" si="13"/>
        <v>100</v>
      </c>
      <c r="AJ162" s="108"/>
    </row>
    <row r="163" spans="1:36" ht="13.5" customHeight="1">
      <c r="A163" s="553"/>
      <c r="B163" s="596"/>
      <c r="C163" s="172"/>
      <c r="D163" s="874" t="s">
        <v>1565</v>
      </c>
      <c r="E163" s="874"/>
      <c r="F163" s="874"/>
      <c r="G163" s="874"/>
      <c r="H163" s="874"/>
      <c r="I163" s="874"/>
      <c r="J163" s="874"/>
      <c r="K163" s="874"/>
      <c r="L163" s="874"/>
      <c r="M163" s="874"/>
      <c r="N163" s="875"/>
      <c r="O163" s="517"/>
      <c r="P163" s="518"/>
      <c r="Q163" s="542"/>
      <c r="R163" s="543"/>
      <c r="S163" s="517"/>
      <c r="T163" s="518"/>
      <c r="U163" s="475"/>
      <c r="V163" s="473"/>
      <c r="W163" s="473"/>
      <c r="X163" s="473"/>
      <c r="Y163" s="473"/>
      <c r="Z163" s="473"/>
      <c r="AA163" s="473"/>
      <c r="AB163" s="473"/>
      <c r="AC163" s="693"/>
      <c r="AD163" s="722"/>
      <c r="AE163" s="722"/>
      <c r="AF163" s="723"/>
      <c r="AH163" s="108"/>
      <c r="AI163" s="95">
        <f t="shared" si="13"/>
        <v>100</v>
      </c>
      <c r="AJ163" s="108">
        <f>SUM(AI161:AI163)</f>
        <v>300</v>
      </c>
    </row>
    <row r="164" spans="1:36" ht="40.5" customHeight="1">
      <c r="A164" s="454" t="s">
        <v>2091</v>
      </c>
      <c r="B164" s="455"/>
      <c r="C164" s="943" t="s">
        <v>2092</v>
      </c>
      <c r="D164" s="874"/>
      <c r="E164" s="874"/>
      <c r="F164" s="874"/>
      <c r="G164" s="874"/>
      <c r="H164" s="874"/>
      <c r="I164" s="874"/>
      <c r="J164" s="874"/>
      <c r="K164" s="874"/>
      <c r="L164" s="874"/>
      <c r="M164" s="874"/>
      <c r="N164" s="875"/>
      <c r="O164" s="513">
        <f>IF(Q164="N/A",0,IF(Q164="Answer all sub questions",2,IF(Q164="Yes",2,IF(Q164="Partial",2,IF(Q164="No",2,IF(Q164="",2))))))</f>
        <v>2</v>
      </c>
      <c r="P164" s="514"/>
      <c r="Q164" s="508" t="str">
        <f>IF(AJ172&gt;8,"Answer all sub questions",IF(AJ172=7*1.001,"N/A",IF(AJ172&gt;=7,"Yes",IF(AJ172=6.006,"No",IF(AJ172=5.005,"No",IF(AJ172=4.004,"No",IF(AJ172=3.003,"No",IF(AJ172=2.002,"No",IF(AJ172=1.001,"No",IF(AJ172=0,"No",IF(AJ172&gt;=0.5,"Partial",IF(AJ172&lt;=6.5,"Partial"))))))))))))</f>
        <v>Answer all sub questions</v>
      </c>
      <c r="R164" s="509"/>
      <c r="S164" s="513">
        <f>IF(Q164="N/A",O164,IF(Q164="Answer all sub questions",0,IF(Q164="Yes",O164,IF(Q164="Partial",1,IF(Q164="No",0,IF(Q164="",0))))))</f>
        <v>0</v>
      </c>
      <c r="T164" s="514"/>
      <c r="U164" s="607"/>
      <c r="V164" s="558"/>
      <c r="W164" s="558"/>
      <c r="X164" s="558"/>
      <c r="Y164" s="558"/>
      <c r="Z164" s="558"/>
      <c r="AA164" s="558"/>
      <c r="AB164" s="558"/>
      <c r="AC164" s="862"/>
      <c r="AD164" s="719" t="s">
        <v>260</v>
      </c>
      <c r="AE164" s="719"/>
      <c r="AF164" s="720"/>
      <c r="AH164" s="108"/>
      <c r="AJ164" s="108"/>
    </row>
    <row r="165" spans="1:36" ht="13.5" customHeight="1">
      <c r="A165" s="463"/>
      <c r="B165" s="465"/>
      <c r="C165" s="172"/>
      <c r="D165" s="874" t="s">
        <v>286</v>
      </c>
      <c r="E165" s="874"/>
      <c r="F165" s="874"/>
      <c r="G165" s="874"/>
      <c r="H165" s="874"/>
      <c r="I165" s="874"/>
      <c r="J165" s="874"/>
      <c r="K165" s="874"/>
      <c r="L165" s="874"/>
      <c r="M165" s="874"/>
      <c r="N165" s="875"/>
      <c r="O165" s="515"/>
      <c r="P165" s="516"/>
      <c r="Q165" s="542"/>
      <c r="R165" s="543"/>
      <c r="S165" s="515"/>
      <c r="T165" s="516"/>
      <c r="U165" s="475"/>
      <c r="V165" s="473"/>
      <c r="W165" s="473"/>
      <c r="X165" s="473"/>
      <c r="Y165" s="473"/>
      <c r="Z165" s="473"/>
      <c r="AA165" s="473"/>
      <c r="AB165" s="473"/>
      <c r="AC165" s="693"/>
      <c r="AD165" s="940"/>
      <c r="AE165" s="940"/>
      <c r="AF165" s="727"/>
      <c r="AH165" s="108"/>
      <c r="AI165" s="95">
        <f t="shared" ref="AI165:AI175" si="14">IF(Q165="",100,IF(Q165="Yes",1,IF(Q165="No",0,IF(Q165="Partial",0.5,IF(Q165="N/A",1.001)))))</f>
        <v>100</v>
      </c>
      <c r="AJ165" s="108"/>
    </row>
    <row r="166" spans="1:36" ht="13.5" customHeight="1">
      <c r="A166" s="463"/>
      <c r="B166" s="465"/>
      <c r="C166" s="172"/>
      <c r="D166" s="874" t="s">
        <v>287</v>
      </c>
      <c r="E166" s="874"/>
      <c r="F166" s="874"/>
      <c r="G166" s="874"/>
      <c r="H166" s="874"/>
      <c r="I166" s="874"/>
      <c r="J166" s="874"/>
      <c r="K166" s="874"/>
      <c r="L166" s="874"/>
      <c r="M166" s="874"/>
      <c r="N166" s="875"/>
      <c r="O166" s="515"/>
      <c r="P166" s="516"/>
      <c r="Q166" s="542"/>
      <c r="R166" s="543"/>
      <c r="S166" s="515"/>
      <c r="T166" s="516"/>
      <c r="U166" s="475"/>
      <c r="V166" s="473"/>
      <c r="W166" s="473"/>
      <c r="X166" s="473"/>
      <c r="Y166" s="473"/>
      <c r="Z166" s="473"/>
      <c r="AA166" s="473"/>
      <c r="AB166" s="473"/>
      <c r="AC166" s="693"/>
      <c r="AD166" s="940"/>
      <c r="AE166" s="940"/>
      <c r="AF166" s="727"/>
      <c r="AH166" s="108"/>
      <c r="AI166" s="95">
        <f t="shared" si="14"/>
        <v>100</v>
      </c>
      <c r="AJ166" s="108"/>
    </row>
    <row r="167" spans="1:36" ht="13.5" customHeight="1">
      <c r="A167" s="463"/>
      <c r="B167" s="465"/>
      <c r="C167" s="172"/>
      <c r="D167" s="874" t="s">
        <v>288</v>
      </c>
      <c r="E167" s="874"/>
      <c r="F167" s="874"/>
      <c r="G167" s="874"/>
      <c r="H167" s="874"/>
      <c r="I167" s="874"/>
      <c r="J167" s="874"/>
      <c r="K167" s="874"/>
      <c r="L167" s="874"/>
      <c r="M167" s="874"/>
      <c r="N167" s="875"/>
      <c r="O167" s="515"/>
      <c r="P167" s="516"/>
      <c r="Q167" s="542"/>
      <c r="R167" s="543"/>
      <c r="S167" s="515"/>
      <c r="T167" s="516"/>
      <c r="U167" s="475"/>
      <c r="V167" s="473"/>
      <c r="W167" s="473"/>
      <c r="X167" s="473"/>
      <c r="Y167" s="473"/>
      <c r="Z167" s="473"/>
      <c r="AA167" s="473"/>
      <c r="AB167" s="473"/>
      <c r="AC167" s="693"/>
      <c r="AD167" s="940"/>
      <c r="AE167" s="940"/>
      <c r="AF167" s="727"/>
      <c r="AH167" s="108"/>
      <c r="AI167" s="95">
        <f t="shared" si="14"/>
        <v>100</v>
      </c>
      <c r="AJ167" s="108"/>
    </row>
    <row r="168" spans="1:36" ht="13.5" customHeight="1">
      <c r="A168" s="463"/>
      <c r="B168" s="465"/>
      <c r="C168" s="172"/>
      <c r="D168" s="874" t="s">
        <v>289</v>
      </c>
      <c r="E168" s="874"/>
      <c r="F168" s="874"/>
      <c r="G168" s="874"/>
      <c r="H168" s="874"/>
      <c r="I168" s="874"/>
      <c r="J168" s="874"/>
      <c r="K168" s="874"/>
      <c r="L168" s="874"/>
      <c r="M168" s="874"/>
      <c r="N168" s="875"/>
      <c r="O168" s="515"/>
      <c r="P168" s="516"/>
      <c r="Q168" s="542"/>
      <c r="R168" s="543"/>
      <c r="S168" s="515"/>
      <c r="T168" s="516"/>
      <c r="U168" s="475"/>
      <c r="V168" s="473"/>
      <c r="W168" s="473"/>
      <c r="X168" s="473"/>
      <c r="Y168" s="473"/>
      <c r="Z168" s="473"/>
      <c r="AA168" s="473"/>
      <c r="AB168" s="473"/>
      <c r="AC168" s="693"/>
      <c r="AD168" s="940"/>
      <c r="AE168" s="940"/>
      <c r="AF168" s="727"/>
      <c r="AH168" s="108"/>
      <c r="AI168" s="95">
        <f t="shared" ref="AI168:AI169" si="15">IF(Q168="",100,IF(Q168="Yes",1,IF(Q168="No",0,IF(Q168="Partial",0.5,IF(Q168="N/A",1.001)))))</f>
        <v>100</v>
      </c>
      <c r="AJ168" s="108"/>
    </row>
    <row r="169" spans="1:36" ht="13.5" customHeight="1">
      <c r="A169" s="463"/>
      <c r="B169" s="465"/>
      <c r="C169" s="172"/>
      <c r="D169" s="874" t="s">
        <v>290</v>
      </c>
      <c r="E169" s="874"/>
      <c r="F169" s="874"/>
      <c r="G169" s="874"/>
      <c r="H169" s="874"/>
      <c r="I169" s="874"/>
      <c r="J169" s="874"/>
      <c r="K169" s="874"/>
      <c r="L169" s="874"/>
      <c r="M169" s="874"/>
      <c r="N169" s="875"/>
      <c r="O169" s="515"/>
      <c r="P169" s="516"/>
      <c r="Q169" s="542"/>
      <c r="R169" s="543"/>
      <c r="S169" s="515"/>
      <c r="T169" s="516"/>
      <c r="U169" s="475"/>
      <c r="V169" s="473"/>
      <c r="W169" s="473"/>
      <c r="X169" s="473"/>
      <c r="Y169" s="473"/>
      <c r="Z169" s="473"/>
      <c r="AA169" s="473"/>
      <c r="AB169" s="473"/>
      <c r="AC169" s="693"/>
      <c r="AD169" s="940"/>
      <c r="AE169" s="940"/>
      <c r="AF169" s="727"/>
      <c r="AH169" s="108"/>
      <c r="AI169" s="95">
        <f t="shared" si="15"/>
        <v>100</v>
      </c>
      <c r="AJ169" s="108"/>
    </row>
    <row r="170" spans="1:36" ht="13.5" customHeight="1">
      <c r="A170" s="463"/>
      <c r="B170" s="465"/>
      <c r="C170" s="172"/>
      <c r="D170" s="874" t="s">
        <v>291</v>
      </c>
      <c r="E170" s="874"/>
      <c r="F170" s="874"/>
      <c r="G170" s="874"/>
      <c r="H170" s="874"/>
      <c r="I170" s="874"/>
      <c r="J170" s="874"/>
      <c r="K170" s="874"/>
      <c r="L170" s="874"/>
      <c r="M170" s="874"/>
      <c r="N170" s="875"/>
      <c r="O170" s="515"/>
      <c r="P170" s="516"/>
      <c r="Q170" s="542"/>
      <c r="R170" s="543"/>
      <c r="S170" s="515"/>
      <c r="T170" s="516"/>
      <c r="U170" s="475"/>
      <c r="V170" s="473"/>
      <c r="W170" s="473"/>
      <c r="X170" s="473"/>
      <c r="Y170" s="473"/>
      <c r="Z170" s="473"/>
      <c r="AA170" s="473"/>
      <c r="AB170" s="473"/>
      <c r="AC170" s="693"/>
      <c r="AD170" s="940"/>
      <c r="AE170" s="940"/>
      <c r="AF170" s="727"/>
      <c r="AH170" s="108"/>
      <c r="AI170" s="95">
        <f t="shared" si="14"/>
        <v>100</v>
      </c>
      <c r="AJ170" s="108"/>
    </row>
    <row r="171" spans="1:36" ht="13.5" customHeight="1">
      <c r="A171" s="463"/>
      <c r="B171" s="465"/>
      <c r="C171" s="172"/>
      <c r="D171" s="874" t="s">
        <v>292</v>
      </c>
      <c r="E171" s="874"/>
      <c r="F171" s="874"/>
      <c r="G171" s="874"/>
      <c r="H171" s="874"/>
      <c r="I171" s="874"/>
      <c r="J171" s="874"/>
      <c r="K171" s="874"/>
      <c r="L171" s="874"/>
      <c r="M171" s="874"/>
      <c r="N171" s="875"/>
      <c r="O171" s="515"/>
      <c r="P171" s="516"/>
      <c r="Q171" s="542"/>
      <c r="R171" s="543"/>
      <c r="S171" s="515"/>
      <c r="T171" s="516"/>
      <c r="U171" s="475"/>
      <c r="V171" s="473"/>
      <c r="W171" s="473"/>
      <c r="X171" s="473"/>
      <c r="Y171" s="473"/>
      <c r="Z171" s="473"/>
      <c r="AA171" s="473"/>
      <c r="AB171" s="473"/>
      <c r="AC171" s="693"/>
      <c r="AD171" s="940"/>
      <c r="AE171" s="940"/>
      <c r="AF171" s="727"/>
      <c r="AH171" s="108"/>
      <c r="AI171" s="95">
        <f t="shared" si="14"/>
        <v>100</v>
      </c>
      <c r="AJ171" s="108"/>
    </row>
    <row r="172" spans="1:36" ht="13.5" customHeight="1">
      <c r="A172" s="553"/>
      <c r="B172" s="596"/>
      <c r="C172" s="172"/>
      <c r="D172" s="874" t="s">
        <v>293</v>
      </c>
      <c r="E172" s="874"/>
      <c r="F172" s="874"/>
      <c r="G172" s="874"/>
      <c r="H172" s="874"/>
      <c r="I172" s="874"/>
      <c r="J172" s="874"/>
      <c r="K172" s="874"/>
      <c r="L172" s="874"/>
      <c r="M172" s="874"/>
      <c r="N172" s="875"/>
      <c r="O172" s="517"/>
      <c r="P172" s="518"/>
      <c r="Q172" s="542"/>
      <c r="R172" s="543"/>
      <c r="S172" s="517"/>
      <c r="T172" s="518"/>
      <c r="U172" s="475"/>
      <c r="V172" s="473"/>
      <c r="W172" s="473"/>
      <c r="X172" s="473"/>
      <c r="Y172" s="473"/>
      <c r="Z172" s="473"/>
      <c r="AA172" s="473"/>
      <c r="AB172" s="473"/>
      <c r="AC172" s="693"/>
      <c r="AD172" s="722"/>
      <c r="AE172" s="722"/>
      <c r="AF172" s="723"/>
      <c r="AH172" s="108"/>
      <c r="AI172" s="95">
        <f t="shared" si="14"/>
        <v>100</v>
      </c>
      <c r="AJ172" s="108">
        <f>SUM(AI165:AI172)</f>
        <v>800</v>
      </c>
    </row>
    <row r="173" spans="1:36" ht="27" customHeight="1">
      <c r="A173" s="600" t="s">
        <v>2093</v>
      </c>
      <c r="B173" s="601"/>
      <c r="C173" s="886" t="s">
        <v>2094</v>
      </c>
      <c r="D173" s="887"/>
      <c r="E173" s="887"/>
      <c r="F173" s="887"/>
      <c r="G173" s="887"/>
      <c r="H173" s="887"/>
      <c r="I173" s="887"/>
      <c r="J173" s="887"/>
      <c r="K173" s="887"/>
      <c r="L173" s="887"/>
      <c r="M173" s="887"/>
      <c r="N173" s="888"/>
      <c r="O173" s="529">
        <f>IF(Q173="N/A",0,IF(Q173="Yes",2,IF(Q173="Partial",2,IF(Q173="No",2,IF(Q173="",2)))))</f>
        <v>2</v>
      </c>
      <c r="P173" s="529"/>
      <c r="Q173" s="542"/>
      <c r="R173" s="543"/>
      <c r="S173" s="529">
        <f>IF(Q173="N/A",O173,IF(Q173="Yes",O173,IF(Q173="Partial",1,IF(Q173="No",0,IF(Q173="",0)))))</f>
        <v>0</v>
      </c>
      <c r="T173" s="529"/>
      <c r="U173" s="629"/>
      <c r="V173" s="630"/>
      <c r="W173" s="630"/>
      <c r="X173" s="630"/>
      <c r="Y173" s="630"/>
      <c r="Z173" s="630"/>
      <c r="AA173" s="630"/>
      <c r="AB173" s="630"/>
      <c r="AC173" s="631"/>
      <c r="AD173" s="520" t="s">
        <v>260</v>
      </c>
      <c r="AE173" s="521"/>
      <c r="AF173" s="522"/>
      <c r="AH173" s="108"/>
      <c r="AI173" s="95">
        <f t="shared" si="14"/>
        <v>100</v>
      </c>
    </row>
    <row r="174" spans="1:36" ht="40.5" customHeight="1">
      <c r="A174" s="449" t="s">
        <v>2095</v>
      </c>
      <c r="B174" s="449"/>
      <c r="C174" s="889" t="s">
        <v>1998</v>
      </c>
      <c r="D174" s="889"/>
      <c r="E174" s="889"/>
      <c r="F174" s="889"/>
      <c r="G174" s="889"/>
      <c r="H174" s="889"/>
      <c r="I174" s="889"/>
      <c r="J174" s="889"/>
      <c r="K174" s="889"/>
      <c r="L174" s="889"/>
      <c r="M174" s="889"/>
      <c r="N174" s="889"/>
      <c r="O174" s="529">
        <f t="shared" ref="O174:O175" si="16">IF(Q174="N/A",0,IF(Q174="Yes",2,IF(Q174="Partial",2,IF(Q174="No",2,IF(Q174="",2)))))</f>
        <v>2</v>
      </c>
      <c r="P174" s="529"/>
      <c r="Q174" s="542"/>
      <c r="R174" s="543"/>
      <c r="S174" s="529">
        <f>IF(Q174="N/A",O174,IF(Q174="Yes",O174,IF(Q174="Partial",1,IF(Q174="No",0,IF(Q174="",0)))))</f>
        <v>0</v>
      </c>
      <c r="T174" s="529"/>
      <c r="U174" s="485"/>
      <c r="V174" s="485"/>
      <c r="W174" s="485"/>
      <c r="X174" s="485"/>
      <c r="Y174" s="485"/>
      <c r="Z174" s="485"/>
      <c r="AA174" s="485"/>
      <c r="AB174" s="485"/>
      <c r="AC174" s="485"/>
      <c r="AD174" s="591" t="s">
        <v>260</v>
      </c>
      <c r="AE174" s="591"/>
      <c r="AF174" s="591"/>
      <c r="AH174" s="108"/>
      <c r="AI174" s="95">
        <f t="shared" si="14"/>
        <v>100</v>
      </c>
    </row>
    <row r="175" spans="1:36" ht="27" customHeight="1">
      <c r="A175" s="449" t="s">
        <v>2096</v>
      </c>
      <c r="B175" s="449"/>
      <c r="C175" s="889" t="s">
        <v>2001</v>
      </c>
      <c r="D175" s="889"/>
      <c r="E175" s="889"/>
      <c r="F175" s="889"/>
      <c r="G175" s="889"/>
      <c r="H175" s="889"/>
      <c r="I175" s="889"/>
      <c r="J175" s="889"/>
      <c r="K175" s="889"/>
      <c r="L175" s="889"/>
      <c r="M175" s="889"/>
      <c r="N175" s="889"/>
      <c r="O175" s="529">
        <f t="shared" si="16"/>
        <v>2</v>
      </c>
      <c r="P175" s="529"/>
      <c r="Q175" s="542"/>
      <c r="R175" s="543"/>
      <c r="S175" s="529">
        <f>IF(Q175="N/A",O175,IF(Q175="Yes",O175,IF(Q175="Partial",1,IF(Q175="No",0,IF(Q175="",0)))))</f>
        <v>0</v>
      </c>
      <c r="T175" s="529"/>
      <c r="U175" s="485"/>
      <c r="V175" s="485"/>
      <c r="W175" s="485"/>
      <c r="X175" s="485"/>
      <c r="Y175" s="485"/>
      <c r="Z175" s="485"/>
      <c r="AA175" s="485"/>
      <c r="AB175" s="485"/>
      <c r="AC175" s="485"/>
      <c r="AD175" s="591" t="s">
        <v>260</v>
      </c>
      <c r="AE175" s="591"/>
      <c r="AF175" s="591"/>
      <c r="AH175" s="108"/>
      <c r="AI175" s="95">
        <f t="shared" si="14"/>
        <v>100</v>
      </c>
    </row>
    <row r="176" spans="1:36" ht="13.5" customHeight="1">
      <c r="A176" s="577" t="s">
        <v>2002</v>
      </c>
      <c r="B176" s="583"/>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4"/>
    </row>
    <row r="177" spans="1:37" ht="27" customHeight="1">
      <c r="A177" s="600" t="s">
        <v>2097</v>
      </c>
      <c r="B177" s="601"/>
      <c r="C177" s="886" t="s">
        <v>2098</v>
      </c>
      <c r="D177" s="887"/>
      <c r="E177" s="887"/>
      <c r="F177" s="887"/>
      <c r="G177" s="887"/>
      <c r="H177" s="887"/>
      <c r="I177" s="887"/>
      <c r="J177" s="887"/>
      <c r="K177" s="887"/>
      <c r="L177" s="887"/>
      <c r="M177" s="887"/>
      <c r="N177" s="888"/>
      <c r="O177" s="529">
        <f>IF(Q177="N/A",0,IF(Q177="Yes",2,IF(Q177="Partial",2,IF(Q177="No",2,IF(Q177="",2)))))</f>
        <v>2</v>
      </c>
      <c r="P177" s="529"/>
      <c r="Q177" s="542"/>
      <c r="R177" s="543"/>
      <c r="S177" s="529">
        <f>IF(Q177="N/A",O177,IF(Q177="Yes",O177,IF(Q177="Partial",1,IF(Q177="No",0,IF(Q177="",0)))))</f>
        <v>0</v>
      </c>
      <c r="T177" s="529"/>
      <c r="U177" s="629"/>
      <c r="V177" s="630"/>
      <c r="W177" s="630"/>
      <c r="X177" s="630"/>
      <c r="Y177" s="630"/>
      <c r="Z177" s="630"/>
      <c r="AA177" s="630"/>
      <c r="AB177" s="630"/>
      <c r="AC177" s="631"/>
      <c r="AD177" s="520" t="s">
        <v>295</v>
      </c>
      <c r="AE177" s="521"/>
      <c r="AF177" s="522"/>
      <c r="AH177" s="108"/>
    </row>
    <row r="178" spans="1:37" ht="27" customHeight="1">
      <c r="A178" s="449" t="s">
        <v>2099</v>
      </c>
      <c r="B178" s="449"/>
      <c r="C178" s="889" t="s">
        <v>296</v>
      </c>
      <c r="D178" s="889"/>
      <c r="E178" s="889"/>
      <c r="F178" s="889"/>
      <c r="G178" s="889"/>
      <c r="H178" s="889"/>
      <c r="I178" s="889"/>
      <c r="J178" s="889"/>
      <c r="K178" s="889"/>
      <c r="L178" s="889"/>
      <c r="M178" s="889"/>
      <c r="N178" s="889"/>
      <c r="O178" s="529">
        <f t="shared" ref="O178:O179" si="17">IF(Q178="N/A",0,IF(Q178="Yes",2,IF(Q178="Partial",2,IF(Q178="No",2,IF(Q178="",2)))))</f>
        <v>2</v>
      </c>
      <c r="P178" s="529"/>
      <c r="Q178" s="542"/>
      <c r="R178" s="543"/>
      <c r="S178" s="529">
        <f>IF(Q178="N/A",O178,IF(Q178="Yes",O178,IF(Q178="Partial",1,IF(Q178="No",0,IF(Q178="",0)))))</f>
        <v>0</v>
      </c>
      <c r="T178" s="529"/>
      <c r="U178" s="485"/>
      <c r="V178" s="485"/>
      <c r="W178" s="485"/>
      <c r="X178" s="485"/>
      <c r="Y178" s="485"/>
      <c r="Z178" s="485"/>
      <c r="AA178" s="485"/>
      <c r="AB178" s="485"/>
      <c r="AC178" s="485"/>
      <c r="AD178" s="591" t="s">
        <v>295</v>
      </c>
      <c r="AE178" s="591"/>
      <c r="AF178" s="591"/>
      <c r="AH178" s="108"/>
    </row>
    <row r="179" spans="1:37" ht="27" customHeight="1">
      <c r="A179" s="449" t="s">
        <v>2100</v>
      </c>
      <c r="B179" s="449"/>
      <c r="C179" s="889" t="s">
        <v>2101</v>
      </c>
      <c r="D179" s="889"/>
      <c r="E179" s="889"/>
      <c r="F179" s="889"/>
      <c r="G179" s="889"/>
      <c r="H179" s="889"/>
      <c r="I179" s="889"/>
      <c r="J179" s="889"/>
      <c r="K179" s="889"/>
      <c r="L179" s="889"/>
      <c r="M179" s="889"/>
      <c r="N179" s="889"/>
      <c r="O179" s="529">
        <f t="shared" si="17"/>
        <v>2</v>
      </c>
      <c r="P179" s="529"/>
      <c r="Q179" s="542"/>
      <c r="R179" s="543"/>
      <c r="S179" s="529">
        <f>IF(Q179="N/A",O179,IF(Q179="Yes",O179,IF(Q179="Partial",1,IF(Q179="No",0,IF(Q179="",0)))))</f>
        <v>0</v>
      </c>
      <c r="T179" s="529"/>
      <c r="U179" s="485"/>
      <c r="V179" s="485"/>
      <c r="W179" s="485"/>
      <c r="X179" s="485"/>
      <c r="Y179" s="485"/>
      <c r="Z179" s="485"/>
      <c r="AA179" s="485"/>
      <c r="AB179" s="485"/>
      <c r="AC179" s="485"/>
      <c r="AD179" s="591" t="s">
        <v>295</v>
      </c>
      <c r="AE179" s="591"/>
      <c r="AF179" s="591"/>
      <c r="AH179" s="108"/>
    </row>
    <row r="180" spans="1:37" ht="13.5" customHeight="1">
      <c r="A180" s="536" t="s">
        <v>121</v>
      </c>
      <c r="B180" s="536"/>
      <c r="C180" s="649"/>
      <c r="D180" s="813"/>
      <c r="E180" s="813"/>
      <c r="F180" s="813"/>
      <c r="G180" s="813"/>
      <c r="H180" s="813"/>
      <c r="I180" s="813"/>
      <c r="J180" s="813"/>
      <c r="K180" s="813"/>
      <c r="L180" s="813"/>
      <c r="M180" s="813"/>
      <c r="N180" s="650"/>
      <c r="O180" s="529">
        <f>SUM(O119:P179)</f>
        <v>38</v>
      </c>
      <c r="P180" s="529"/>
      <c r="Q180" s="566"/>
      <c r="R180" s="567"/>
      <c r="S180" s="529">
        <f>SUM(S119:T179)</f>
        <v>0</v>
      </c>
      <c r="T180" s="529"/>
      <c r="U180" s="519"/>
      <c r="V180" s="519"/>
      <c r="W180" s="519"/>
      <c r="X180" s="519"/>
      <c r="Y180" s="519"/>
      <c r="Z180" s="519"/>
      <c r="AA180" s="519"/>
      <c r="AB180" s="519"/>
      <c r="AC180" s="519"/>
      <c r="AD180" s="453"/>
      <c r="AE180" s="453"/>
      <c r="AF180" s="453"/>
    </row>
    <row r="181" spans="1:37" ht="13.5" customHeight="1"/>
    <row r="182" spans="1:37" ht="13.5" customHeight="1">
      <c r="A182" s="498" t="s">
        <v>171</v>
      </c>
      <c r="B182" s="499"/>
      <c r="C182" s="499"/>
      <c r="D182" s="499"/>
      <c r="E182" s="499"/>
      <c r="F182" s="499"/>
      <c r="G182" s="499"/>
      <c r="H182" s="499"/>
      <c r="I182" s="499"/>
      <c r="J182" s="499"/>
      <c r="K182" s="499"/>
      <c r="L182" s="499"/>
      <c r="M182" s="499"/>
      <c r="N182" s="499"/>
      <c r="O182" s="499"/>
      <c r="P182" s="499"/>
      <c r="Q182" s="499"/>
      <c r="R182" s="499"/>
      <c r="S182" s="499"/>
      <c r="T182" s="499"/>
      <c r="U182" s="499"/>
      <c r="V182" s="499"/>
      <c r="W182" s="499"/>
      <c r="X182" s="499"/>
      <c r="Y182" s="499"/>
      <c r="Z182" s="499"/>
      <c r="AA182" s="499"/>
      <c r="AB182" s="499"/>
      <c r="AC182" s="499"/>
      <c r="AD182" s="499"/>
      <c r="AE182" s="499"/>
      <c r="AF182" s="500"/>
    </row>
    <row r="183" spans="1:37" ht="13.5" customHeight="1">
      <c r="A183" s="615" t="s">
        <v>172</v>
      </c>
      <c r="B183" s="616"/>
      <c r="C183" s="616"/>
      <c r="D183" s="616"/>
      <c r="E183" s="616"/>
      <c r="F183" s="616"/>
      <c r="G183" s="616"/>
      <c r="H183" s="616"/>
      <c r="I183" s="616"/>
      <c r="J183" s="616"/>
      <c r="K183" s="616"/>
      <c r="L183" s="616"/>
      <c r="M183" s="616"/>
      <c r="N183" s="616"/>
      <c r="O183" s="616"/>
      <c r="P183" s="616"/>
      <c r="Q183" s="616"/>
      <c r="R183" s="616"/>
      <c r="S183" s="616"/>
      <c r="T183" s="616"/>
      <c r="U183" s="616"/>
      <c r="V183" s="616"/>
      <c r="W183" s="616"/>
      <c r="X183" s="616"/>
      <c r="Y183" s="616"/>
      <c r="Z183" s="616"/>
      <c r="AA183" s="616"/>
      <c r="AB183" s="616"/>
      <c r="AC183" s="616"/>
      <c r="AD183" s="616"/>
      <c r="AE183" s="616"/>
      <c r="AF183" s="617"/>
    </row>
    <row r="184" spans="1:37" ht="13.5" customHeight="1">
      <c r="A184" s="519" t="s">
        <v>103</v>
      </c>
      <c r="B184" s="519"/>
      <c r="C184" s="453" t="s">
        <v>104</v>
      </c>
      <c r="D184" s="453"/>
      <c r="E184" s="453"/>
      <c r="F184" s="453"/>
      <c r="G184" s="453"/>
      <c r="H184" s="453"/>
      <c r="I184" s="453"/>
      <c r="J184" s="453"/>
      <c r="K184" s="453"/>
      <c r="L184" s="453"/>
      <c r="M184" s="453"/>
      <c r="N184" s="453"/>
      <c r="O184" s="519" t="s">
        <v>105</v>
      </c>
      <c r="P184" s="519"/>
      <c r="Q184" s="513" t="s">
        <v>106</v>
      </c>
      <c r="R184" s="514"/>
      <c r="S184" s="529" t="s">
        <v>107</v>
      </c>
      <c r="T184" s="529"/>
      <c r="U184" s="453" t="s">
        <v>108</v>
      </c>
      <c r="V184" s="453"/>
      <c r="W184" s="453"/>
      <c r="X184" s="453"/>
      <c r="Y184" s="453"/>
      <c r="Z184" s="453"/>
      <c r="AA184" s="453"/>
      <c r="AB184" s="453"/>
      <c r="AC184" s="453"/>
      <c r="AD184" s="519" t="s">
        <v>109</v>
      </c>
      <c r="AE184" s="519"/>
      <c r="AF184" s="519"/>
    </row>
    <row r="185" spans="1:37" ht="13.5" customHeight="1">
      <c r="A185" s="519"/>
      <c r="B185" s="519"/>
      <c r="C185" s="453"/>
      <c r="D185" s="453"/>
      <c r="E185" s="453"/>
      <c r="F185" s="453"/>
      <c r="G185" s="453"/>
      <c r="H185" s="453"/>
      <c r="I185" s="453"/>
      <c r="J185" s="453"/>
      <c r="K185" s="453"/>
      <c r="L185" s="453"/>
      <c r="M185" s="453"/>
      <c r="N185" s="453"/>
      <c r="O185" s="519"/>
      <c r="P185" s="519"/>
      <c r="Q185" s="517"/>
      <c r="R185" s="518"/>
      <c r="S185" s="529"/>
      <c r="T185" s="529"/>
      <c r="U185" s="453"/>
      <c r="V185" s="453"/>
      <c r="W185" s="453"/>
      <c r="X185" s="453"/>
      <c r="Y185" s="453"/>
      <c r="Z185" s="453"/>
      <c r="AA185" s="453"/>
      <c r="AB185" s="453"/>
      <c r="AC185" s="453"/>
      <c r="AD185" s="519"/>
      <c r="AE185" s="519"/>
      <c r="AF185" s="519"/>
    </row>
    <row r="186" spans="1:37" ht="91.5" customHeight="1">
      <c r="A186" s="449" t="s">
        <v>2103</v>
      </c>
      <c r="B186" s="449"/>
      <c r="C186" s="889" t="s">
        <v>2102</v>
      </c>
      <c r="D186" s="889"/>
      <c r="E186" s="889"/>
      <c r="F186" s="889"/>
      <c r="G186" s="889"/>
      <c r="H186" s="889"/>
      <c r="I186" s="889"/>
      <c r="J186" s="889"/>
      <c r="K186" s="889"/>
      <c r="L186" s="889"/>
      <c r="M186" s="889"/>
      <c r="N186" s="889"/>
      <c r="O186" s="529">
        <f t="shared" ref="O186" si="18">IF(Q186="N/A",0,IF(Q186="Yes",2,IF(Q186="Partial",2,IF(Q186="No",2,IF(Q186="",2)))))</f>
        <v>2</v>
      </c>
      <c r="P186" s="529"/>
      <c r="Q186" s="542"/>
      <c r="R186" s="543"/>
      <c r="S186" s="529">
        <f>IF(Q186="N/A",O186,IF(Q186="Yes",O186,IF(Q186="Partial",1,IF(Q186="No",0,IF(Q186="",0)))))</f>
        <v>0</v>
      </c>
      <c r="T186" s="529"/>
      <c r="U186" s="485"/>
      <c r="V186" s="485"/>
      <c r="W186" s="485"/>
      <c r="X186" s="485"/>
      <c r="Y186" s="485"/>
      <c r="Z186" s="485"/>
      <c r="AA186" s="485"/>
      <c r="AB186" s="485"/>
      <c r="AC186" s="485"/>
      <c r="AD186" s="638" t="s">
        <v>1029</v>
      </c>
      <c r="AE186" s="638"/>
      <c r="AF186" s="638"/>
      <c r="AH186" s="108"/>
      <c r="AK186" s="208"/>
    </row>
    <row r="187" spans="1:37" ht="40.5" customHeight="1">
      <c r="A187" s="454" t="s">
        <v>2104</v>
      </c>
      <c r="B187" s="455"/>
      <c r="C187" s="883" t="s">
        <v>2105</v>
      </c>
      <c r="D187" s="884"/>
      <c r="E187" s="884"/>
      <c r="F187" s="884"/>
      <c r="G187" s="884"/>
      <c r="H187" s="884"/>
      <c r="I187" s="884"/>
      <c r="J187" s="884"/>
      <c r="K187" s="884"/>
      <c r="L187" s="884"/>
      <c r="M187" s="884"/>
      <c r="N187" s="885"/>
      <c r="O187" s="513">
        <f>IF(Q187="N/A",0,IF(Q187="Answer all sub questions",2,IF(Q187="Yes",2,IF(Q187="Partial",2,IF(Q187="No",2,IF(Q187="",2))))))</f>
        <v>2</v>
      </c>
      <c r="P187" s="514"/>
      <c r="Q187" s="508" t="str">
        <f>IF(AJ192&gt;6,"Answer all sub questions",IF(AJ192=5*1.001,"N/A",IF(AJ192&gt;=5,"Yes",IF(AJ192=4.004,"No",IF(AJ192=3.003,"No",IF(AJ192=2.002,"No",IF(AJ192=1.001,"No",IF(AJ192=0,"No",IF(AJ192&gt;=0.5,"Partial",IF(AJ192&lt;=4.5,"Partial"))))))))))</f>
        <v>Answer all sub questions</v>
      </c>
      <c r="R187" s="509"/>
      <c r="S187" s="513">
        <f>IF(Q187="N/A",O187,IF(Q187="Answer all sub questions",0,IF(Q187="Yes",O187,IF(Q187="Partial",1,IF(Q187="No",0,IF(Q187="",0))))))</f>
        <v>0</v>
      </c>
      <c r="T187" s="514"/>
      <c r="U187" s="607"/>
      <c r="V187" s="558"/>
      <c r="W187" s="558"/>
      <c r="X187" s="558"/>
      <c r="Y187" s="558"/>
      <c r="Z187" s="558"/>
      <c r="AA187" s="558"/>
      <c r="AB187" s="558"/>
      <c r="AC187" s="862"/>
      <c r="AD187" s="719" t="s">
        <v>1029</v>
      </c>
      <c r="AE187" s="719"/>
      <c r="AF187" s="720"/>
      <c r="AH187" s="108"/>
      <c r="AJ187" s="108"/>
    </row>
    <row r="188" spans="1:37" ht="13.5" customHeight="1">
      <c r="A188" s="463"/>
      <c r="B188" s="465"/>
      <c r="C188" s="172"/>
      <c r="D188" s="878" t="s">
        <v>2106</v>
      </c>
      <c r="E188" s="874"/>
      <c r="F188" s="874"/>
      <c r="G188" s="874"/>
      <c r="H188" s="874"/>
      <c r="I188" s="874"/>
      <c r="J188" s="874"/>
      <c r="K188" s="874"/>
      <c r="L188" s="874"/>
      <c r="M188" s="874"/>
      <c r="N188" s="875"/>
      <c r="O188" s="515"/>
      <c r="P188" s="516"/>
      <c r="Q188" s="542"/>
      <c r="R188" s="543"/>
      <c r="S188" s="515"/>
      <c r="T188" s="516"/>
      <c r="U188" s="475"/>
      <c r="V188" s="473"/>
      <c r="W188" s="473"/>
      <c r="X188" s="473"/>
      <c r="Y188" s="473"/>
      <c r="Z188" s="473"/>
      <c r="AA188" s="473"/>
      <c r="AB188" s="473"/>
      <c r="AC188" s="693"/>
      <c r="AD188" s="726"/>
      <c r="AE188" s="726"/>
      <c r="AF188" s="727"/>
      <c r="AH188" s="108"/>
      <c r="AI188" s="95">
        <f t="shared" ref="AI188:AI192" si="19">IF(Q188="",100,IF(Q188="Yes",1,IF(Q188="No",0,IF(Q188="Partial",0.5,IF(Q188="N/A",1.001)))))</f>
        <v>100</v>
      </c>
      <c r="AJ188" s="108"/>
    </row>
    <row r="189" spans="1:37" ht="13.5" hidden="1" customHeight="1">
      <c r="A189" s="463"/>
      <c r="B189" s="465"/>
      <c r="C189" s="172"/>
      <c r="D189" s="878" t="s">
        <v>2107</v>
      </c>
      <c r="E189" s="874"/>
      <c r="F189" s="874"/>
      <c r="G189" s="874"/>
      <c r="H189" s="874"/>
      <c r="I189" s="874"/>
      <c r="J189" s="874"/>
      <c r="K189" s="874"/>
      <c r="L189" s="874"/>
      <c r="M189" s="874"/>
      <c r="N189" s="875"/>
      <c r="O189" s="515"/>
      <c r="P189" s="516"/>
      <c r="Q189" s="542"/>
      <c r="R189" s="543"/>
      <c r="S189" s="515"/>
      <c r="T189" s="516"/>
      <c r="U189" s="475"/>
      <c r="V189" s="473"/>
      <c r="W189" s="473"/>
      <c r="X189" s="473"/>
      <c r="Y189" s="473"/>
      <c r="Z189" s="473"/>
      <c r="AA189" s="473"/>
      <c r="AB189" s="473"/>
      <c r="AC189" s="693"/>
      <c r="AD189" s="726"/>
      <c r="AE189" s="726"/>
      <c r="AF189" s="727"/>
      <c r="AH189" s="108"/>
      <c r="AI189" s="95">
        <f t="shared" si="19"/>
        <v>100</v>
      </c>
      <c r="AJ189" s="108"/>
    </row>
    <row r="190" spans="1:37" ht="13.5" customHeight="1">
      <c r="A190" s="463"/>
      <c r="B190" s="465"/>
      <c r="C190" s="172"/>
      <c r="D190" s="878" t="s">
        <v>2108</v>
      </c>
      <c r="E190" s="874"/>
      <c r="F190" s="874"/>
      <c r="G190" s="874"/>
      <c r="H190" s="874"/>
      <c r="I190" s="874"/>
      <c r="J190" s="874"/>
      <c r="K190" s="874"/>
      <c r="L190" s="874"/>
      <c r="M190" s="874"/>
      <c r="N190" s="875"/>
      <c r="O190" s="515"/>
      <c r="P190" s="516"/>
      <c r="Q190" s="542"/>
      <c r="R190" s="543"/>
      <c r="S190" s="515"/>
      <c r="T190" s="516"/>
      <c r="U190" s="475"/>
      <c r="V190" s="473"/>
      <c r="W190" s="473"/>
      <c r="X190" s="473"/>
      <c r="Y190" s="473"/>
      <c r="Z190" s="473"/>
      <c r="AA190" s="473"/>
      <c r="AB190" s="473"/>
      <c r="AC190" s="693"/>
      <c r="AD190" s="726"/>
      <c r="AE190" s="726"/>
      <c r="AF190" s="727"/>
      <c r="AH190" s="108"/>
      <c r="AI190" s="95">
        <f t="shared" si="19"/>
        <v>100</v>
      </c>
      <c r="AJ190" s="108"/>
    </row>
    <row r="191" spans="1:37" ht="13.5" customHeight="1">
      <c r="A191" s="463"/>
      <c r="B191" s="465"/>
      <c r="C191" s="172"/>
      <c r="D191" s="878" t="s">
        <v>1759</v>
      </c>
      <c r="E191" s="874"/>
      <c r="F191" s="874"/>
      <c r="G191" s="874"/>
      <c r="H191" s="874"/>
      <c r="I191" s="874"/>
      <c r="J191" s="874"/>
      <c r="K191" s="874"/>
      <c r="L191" s="874"/>
      <c r="M191" s="874"/>
      <c r="N191" s="875"/>
      <c r="O191" s="515"/>
      <c r="P191" s="516"/>
      <c r="Q191" s="542"/>
      <c r="R191" s="543"/>
      <c r="S191" s="515"/>
      <c r="T191" s="516"/>
      <c r="U191" s="475"/>
      <c r="V191" s="473"/>
      <c r="W191" s="473"/>
      <c r="X191" s="473"/>
      <c r="Y191" s="473"/>
      <c r="Z191" s="473"/>
      <c r="AA191" s="473"/>
      <c r="AB191" s="473"/>
      <c r="AC191" s="693"/>
      <c r="AD191" s="726"/>
      <c r="AE191" s="726"/>
      <c r="AF191" s="727"/>
      <c r="AH191" s="108"/>
      <c r="AI191" s="95">
        <f t="shared" si="19"/>
        <v>100</v>
      </c>
      <c r="AJ191" s="108"/>
    </row>
    <row r="192" spans="1:37" ht="13.5" customHeight="1">
      <c r="A192" s="463"/>
      <c r="B192" s="465"/>
      <c r="C192" s="172"/>
      <c r="D192" s="878" t="s">
        <v>2109</v>
      </c>
      <c r="E192" s="874"/>
      <c r="F192" s="874"/>
      <c r="G192" s="874"/>
      <c r="H192" s="874"/>
      <c r="I192" s="874"/>
      <c r="J192" s="874"/>
      <c r="K192" s="874"/>
      <c r="L192" s="874"/>
      <c r="M192" s="874"/>
      <c r="N192" s="875"/>
      <c r="O192" s="515"/>
      <c r="P192" s="516"/>
      <c r="Q192" s="542"/>
      <c r="R192" s="543"/>
      <c r="S192" s="515"/>
      <c r="T192" s="516"/>
      <c r="U192" s="475"/>
      <c r="V192" s="473"/>
      <c r="W192" s="473"/>
      <c r="X192" s="473"/>
      <c r="Y192" s="473"/>
      <c r="Z192" s="473"/>
      <c r="AA192" s="473"/>
      <c r="AB192" s="473"/>
      <c r="AC192" s="693"/>
      <c r="AD192" s="726"/>
      <c r="AE192" s="726"/>
      <c r="AF192" s="727"/>
      <c r="AH192" s="108"/>
      <c r="AI192" s="95">
        <f t="shared" si="19"/>
        <v>100</v>
      </c>
      <c r="AJ192" s="108">
        <f>SUM(AI188:AI192)</f>
        <v>500</v>
      </c>
    </row>
    <row r="193" spans="1:37" ht="13.5" customHeight="1">
      <c r="A193" s="536" t="s">
        <v>121</v>
      </c>
      <c r="B193" s="536"/>
      <c r="C193" s="536"/>
      <c r="D193" s="536"/>
      <c r="E193" s="536"/>
      <c r="F193" s="536"/>
      <c r="G193" s="536"/>
      <c r="H193" s="536"/>
      <c r="I193" s="536"/>
      <c r="J193" s="536"/>
      <c r="K193" s="536"/>
      <c r="L193" s="536"/>
      <c r="M193" s="536"/>
      <c r="N193" s="536"/>
      <c r="O193" s="529">
        <f>SUM(O186:P192)</f>
        <v>4</v>
      </c>
      <c r="P193" s="529"/>
      <c r="Q193" s="566"/>
      <c r="R193" s="567"/>
      <c r="S193" s="529">
        <f>SUM(S186:T192)</f>
        <v>0</v>
      </c>
      <c r="T193" s="529"/>
      <c r="U193" s="519"/>
      <c r="V193" s="519"/>
      <c r="W193" s="519"/>
      <c r="X193" s="519"/>
      <c r="Y193" s="519"/>
      <c r="Z193" s="519"/>
      <c r="AA193" s="519"/>
      <c r="AB193" s="519"/>
      <c r="AC193" s="519"/>
      <c r="AD193" s="593"/>
      <c r="AE193" s="593"/>
      <c r="AF193" s="593"/>
      <c r="AK193" s="208"/>
    </row>
    <row r="194" spans="1:37" ht="13.5" customHeight="1"/>
    <row r="195" spans="1:37" ht="13.5" customHeight="1">
      <c r="A195" s="498" t="s">
        <v>173</v>
      </c>
      <c r="B195" s="499"/>
      <c r="C195" s="499"/>
      <c r="D195" s="499"/>
      <c r="E195" s="499"/>
      <c r="F195" s="499"/>
      <c r="G195" s="499"/>
      <c r="H195" s="499"/>
      <c r="I195" s="499"/>
      <c r="J195" s="499"/>
      <c r="K195" s="499"/>
      <c r="L195" s="499"/>
      <c r="M195" s="499"/>
      <c r="N195" s="499"/>
      <c r="O195" s="499"/>
      <c r="P195" s="499"/>
      <c r="Q195" s="499"/>
      <c r="R195" s="499"/>
      <c r="S195" s="499"/>
      <c r="T195" s="499"/>
      <c r="U195" s="499"/>
      <c r="V195" s="499"/>
      <c r="W195" s="499"/>
      <c r="X195" s="499"/>
      <c r="Y195" s="499"/>
      <c r="Z195" s="499"/>
      <c r="AA195" s="499"/>
      <c r="AB195" s="499"/>
      <c r="AC195" s="499"/>
      <c r="AD195" s="499"/>
      <c r="AE195" s="499"/>
      <c r="AF195" s="500"/>
    </row>
    <row r="196" spans="1:37" ht="13.5" customHeight="1">
      <c r="A196" s="615" t="s">
        <v>174</v>
      </c>
      <c r="B196" s="616"/>
      <c r="C196" s="616"/>
      <c r="D196" s="616"/>
      <c r="E196" s="616"/>
      <c r="F196" s="616"/>
      <c r="G196" s="616"/>
      <c r="H196" s="616"/>
      <c r="I196" s="616"/>
      <c r="J196" s="616"/>
      <c r="K196" s="616"/>
      <c r="L196" s="616"/>
      <c r="M196" s="616"/>
      <c r="N196" s="616"/>
      <c r="O196" s="616"/>
      <c r="P196" s="616"/>
      <c r="Q196" s="616"/>
      <c r="R196" s="616"/>
      <c r="S196" s="616"/>
      <c r="T196" s="616"/>
      <c r="U196" s="616"/>
      <c r="V196" s="616"/>
      <c r="W196" s="616"/>
      <c r="X196" s="616"/>
      <c r="Y196" s="616"/>
      <c r="Z196" s="616"/>
      <c r="AA196" s="616"/>
      <c r="AB196" s="616"/>
      <c r="AC196" s="616"/>
      <c r="AD196" s="616"/>
      <c r="AE196" s="616"/>
      <c r="AF196" s="617"/>
    </row>
    <row r="197" spans="1:37" ht="13.5" customHeight="1"/>
    <row r="198" spans="1:37" ht="13.5" customHeight="1">
      <c r="A198" s="498" t="s">
        <v>179</v>
      </c>
      <c r="B198" s="499"/>
      <c r="C198" s="499"/>
      <c r="D198" s="499"/>
      <c r="E198" s="499"/>
      <c r="F198" s="499"/>
      <c r="G198" s="499"/>
      <c r="H198" s="499"/>
      <c r="I198" s="499"/>
      <c r="J198" s="499"/>
      <c r="K198" s="499"/>
      <c r="L198" s="499"/>
      <c r="M198" s="499"/>
      <c r="N198" s="499"/>
      <c r="O198" s="499"/>
      <c r="P198" s="499"/>
      <c r="Q198" s="499"/>
      <c r="R198" s="499"/>
      <c r="S198" s="499"/>
      <c r="T198" s="499"/>
      <c r="U198" s="499"/>
      <c r="V198" s="499"/>
      <c r="W198" s="499"/>
      <c r="X198" s="499"/>
      <c r="Y198" s="499"/>
      <c r="Z198" s="499"/>
      <c r="AA198" s="499"/>
      <c r="AB198" s="499"/>
      <c r="AC198" s="499"/>
      <c r="AD198" s="499"/>
      <c r="AE198" s="499"/>
      <c r="AF198" s="500"/>
    </row>
    <row r="199" spans="1:37" ht="13.5" customHeight="1">
      <c r="A199" s="615" t="s">
        <v>180</v>
      </c>
      <c r="B199" s="616"/>
      <c r="C199" s="616"/>
      <c r="D199" s="616"/>
      <c r="E199" s="616"/>
      <c r="F199" s="616"/>
      <c r="G199" s="616"/>
      <c r="H199" s="616"/>
      <c r="I199" s="616"/>
      <c r="J199" s="616"/>
      <c r="K199" s="616"/>
      <c r="L199" s="616"/>
      <c r="M199" s="616"/>
      <c r="N199" s="616"/>
      <c r="O199" s="616"/>
      <c r="P199" s="616"/>
      <c r="Q199" s="616"/>
      <c r="R199" s="616"/>
      <c r="S199" s="616"/>
      <c r="T199" s="616"/>
      <c r="U199" s="616"/>
      <c r="V199" s="616"/>
      <c r="W199" s="616"/>
      <c r="X199" s="616"/>
      <c r="Y199" s="616"/>
      <c r="Z199" s="616"/>
      <c r="AA199" s="616"/>
      <c r="AB199" s="616"/>
      <c r="AC199" s="616"/>
      <c r="AD199" s="616"/>
      <c r="AE199" s="616"/>
      <c r="AF199" s="617"/>
    </row>
    <row r="200" spans="1:37" ht="13.5" customHeight="1">
      <c r="A200" s="519" t="s">
        <v>103</v>
      </c>
      <c r="B200" s="519"/>
      <c r="C200" s="453" t="s">
        <v>104</v>
      </c>
      <c r="D200" s="453"/>
      <c r="E200" s="453"/>
      <c r="F200" s="453"/>
      <c r="G200" s="453"/>
      <c r="H200" s="453"/>
      <c r="I200" s="453"/>
      <c r="J200" s="453"/>
      <c r="K200" s="453"/>
      <c r="L200" s="453"/>
      <c r="M200" s="453"/>
      <c r="N200" s="453"/>
      <c r="O200" s="519" t="s">
        <v>105</v>
      </c>
      <c r="P200" s="519"/>
      <c r="Q200" s="513" t="s">
        <v>106</v>
      </c>
      <c r="R200" s="514"/>
      <c r="S200" s="529" t="s">
        <v>107</v>
      </c>
      <c r="T200" s="529"/>
      <c r="U200" s="453" t="s">
        <v>108</v>
      </c>
      <c r="V200" s="453"/>
      <c r="W200" s="453"/>
      <c r="X200" s="453"/>
      <c r="Y200" s="453"/>
      <c r="Z200" s="453"/>
      <c r="AA200" s="453"/>
      <c r="AB200" s="453"/>
      <c r="AC200" s="453"/>
      <c r="AD200" s="519" t="s">
        <v>109</v>
      </c>
      <c r="AE200" s="519"/>
      <c r="AF200" s="519"/>
    </row>
    <row r="201" spans="1:37" ht="13.5" customHeight="1">
      <c r="A201" s="519"/>
      <c r="B201" s="519"/>
      <c r="C201" s="453"/>
      <c r="D201" s="453"/>
      <c r="E201" s="453"/>
      <c r="F201" s="453"/>
      <c r="G201" s="453"/>
      <c r="H201" s="453"/>
      <c r="I201" s="453"/>
      <c r="J201" s="453"/>
      <c r="K201" s="453"/>
      <c r="L201" s="453"/>
      <c r="M201" s="453"/>
      <c r="N201" s="453"/>
      <c r="O201" s="519"/>
      <c r="P201" s="519"/>
      <c r="Q201" s="517"/>
      <c r="R201" s="518"/>
      <c r="S201" s="529"/>
      <c r="T201" s="529"/>
      <c r="U201" s="453"/>
      <c r="V201" s="453"/>
      <c r="W201" s="453"/>
      <c r="X201" s="453"/>
      <c r="Y201" s="453"/>
      <c r="Z201" s="453"/>
      <c r="AA201" s="453"/>
      <c r="AB201" s="453"/>
      <c r="AC201" s="453"/>
      <c r="AD201" s="519"/>
      <c r="AE201" s="519"/>
      <c r="AF201" s="519"/>
    </row>
    <row r="202" spans="1:37" ht="40.5" customHeight="1">
      <c r="A202" s="893" t="s">
        <v>2110</v>
      </c>
      <c r="B202" s="893"/>
      <c r="C202" s="557" t="s">
        <v>2011</v>
      </c>
      <c r="D202" s="557"/>
      <c r="E202" s="557"/>
      <c r="F202" s="557"/>
      <c r="G202" s="557"/>
      <c r="H202" s="557"/>
      <c r="I202" s="557"/>
      <c r="J202" s="557"/>
      <c r="K202" s="557"/>
      <c r="L202" s="557"/>
      <c r="M202" s="557"/>
      <c r="N202" s="557"/>
      <c r="O202" s="513">
        <f>IF(Q202="N/A",0,IF(Q202="Answer all sub questions",3,IF(Q202="Yes",3,IF(Q202="Partial",3,IF(Q202="No",3,IF(Q202="",3))))))</f>
        <v>3</v>
      </c>
      <c r="P202" s="514"/>
      <c r="Q202" s="508" t="str">
        <f>IF(AJ214&gt;5,"Answer all sub questions",IF(AJ214=(4*1.001),"N/A",IF(AJ214&gt;=4,"Yes",IF(AJ214=3.003,"No",IF(AJ214=2.002,"No",IF(AJ214=1.001,"No",IF(AJ214=0,"No",IF(AJ214&gt;=0.5,"Partial",IF(AJ214&lt;=3.5,"Partial")))))))))</f>
        <v>Answer all sub questions</v>
      </c>
      <c r="R202" s="509"/>
      <c r="S202" s="513">
        <f>IF(Q202="N/A",O202,IF(Q202="Answer all sub questions",0,IF(Q202="Yes",O202,IF(Q202="Partial",1,IF(Q202="No",0,IF(Q202="",0))))))</f>
        <v>0</v>
      </c>
      <c r="T202" s="514"/>
      <c r="U202" s="475"/>
      <c r="V202" s="473"/>
      <c r="W202" s="473"/>
      <c r="X202" s="473"/>
      <c r="Y202" s="473"/>
      <c r="Z202" s="473"/>
      <c r="AA202" s="473"/>
      <c r="AB202" s="473"/>
      <c r="AC202" s="474"/>
      <c r="AD202" s="771" t="s">
        <v>1327</v>
      </c>
      <c r="AE202" s="772"/>
      <c r="AF202" s="773"/>
      <c r="AH202" s="108"/>
      <c r="AJ202" s="108"/>
    </row>
    <row r="203" spans="1:37" ht="40.5" customHeight="1">
      <c r="A203" s="893"/>
      <c r="B203" s="894"/>
      <c r="C203" s="173"/>
      <c r="D203" s="896" t="s">
        <v>2111</v>
      </c>
      <c r="E203" s="896"/>
      <c r="F203" s="896"/>
      <c r="G203" s="896"/>
      <c r="H203" s="896"/>
      <c r="I203" s="896"/>
      <c r="J203" s="896"/>
      <c r="K203" s="896"/>
      <c r="L203" s="896"/>
      <c r="M203" s="896"/>
      <c r="N203" s="897"/>
      <c r="O203" s="515"/>
      <c r="P203" s="516"/>
      <c r="Q203" s="508" t="str">
        <f>IF(AJ206&gt;4,"Answer all sub questions",IF(AJ206=(3*1.001),"N/A",IF(AJ206&gt;=3,"Yes",IF(AJ206=2.002,"No",IF(AJ206=1.001,"No",IF(AJ206=0,"No",IF(AJ206&gt;=0.5,"Partial",IF(AJ206&lt;=2.5,"Partial"))))))))</f>
        <v>Answer all sub questions</v>
      </c>
      <c r="R203" s="509"/>
      <c r="S203" s="515"/>
      <c r="T203" s="516"/>
      <c r="U203" s="475"/>
      <c r="V203" s="473"/>
      <c r="W203" s="473"/>
      <c r="X203" s="473"/>
      <c r="Y203" s="473"/>
      <c r="Z203" s="473"/>
      <c r="AA203" s="473"/>
      <c r="AB203" s="473"/>
      <c r="AC203" s="474"/>
      <c r="AD203" s="774"/>
      <c r="AE203" s="775"/>
      <c r="AF203" s="776"/>
      <c r="AH203" s="108"/>
      <c r="AI203" s="95">
        <f>IF(Q203="Answer all sub questions",100,IF(Q203="Yes",1,IF(Q203="No",0,IF(Q203="Partial",0.5,IF(Q203="All N/A",1.001)))))</f>
        <v>100</v>
      </c>
      <c r="AJ203" s="108"/>
      <c r="AK203" s="208"/>
    </row>
    <row r="204" spans="1:37" ht="54" customHeight="1">
      <c r="A204" s="893"/>
      <c r="B204" s="894"/>
      <c r="C204" s="136"/>
      <c r="D204" s="217"/>
      <c r="E204" s="874" t="s">
        <v>2013</v>
      </c>
      <c r="F204" s="874"/>
      <c r="G204" s="874"/>
      <c r="H204" s="874"/>
      <c r="I204" s="874"/>
      <c r="J204" s="874"/>
      <c r="K204" s="874"/>
      <c r="L204" s="874"/>
      <c r="M204" s="874"/>
      <c r="N204" s="875"/>
      <c r="O204" s="515"/>
      <c r="P204" s="516"/>
      <c r="Q204" s="542"/>
      <c r="R204" s="543"/>
      <c r="S204" s="515"/>
      <c r="T204" s="516"/>
      <c r="U204" s="475"/>
      <c r="V204" s="473"/>
      <c r="W204" s="473"/>
      <c r="X204" s="473"/>
      <c r="Y204" s="473"/>
      <c r="Z204" s="473"/>
      <c r="AA204" s="473"/>
      <c r="AB204" s="473"/>
      <c r="AC204" s="474"/>
      <c r="AD204" s="774"/>
      <c r="AE204" s="775"/>
      <c r="AF204" s="776"/>
      <c r="AH204" s="108"/>
      <c r="AI204" s="95">
        <f t="shared" ref="AI204:AI214" si="20">IF(Q204="",100,IF(Q204="Yes",1,IF(Q204="No",0,IF(Q204="Partial",0.5,IF(Q204="N/A",1.001)))))</f>
        <v>100</v>
      </c>
      <c r="AJ204" s="108"/>
    </row>
    <row r="205" spans="1:37" ht="54.25" customHeight="1">
      <c r="A205" s="893"/>
      <c r="B205" s="894"/>
      <c r="C205" s="136"/>
      <c r="D205" s="217"/>
      <c r="E205" s="874" t="s">
        <v>2014</v>
      </c>
      <c r="F205" s="874"/>
      <c r="G205" s="874"/>
      <c r="H205" s="874"/>
      <c r="I205" s="874"/>
      <c r="J205" s="874"/>
      <c r="K205" s="874"/>
      <c r="L205" s="874"/>
      <c r="M205" s="874"/>
      <c r="N205" s="875"/>
      <c r="O205" s="515"/>
      <c r="P205" s="516"/>
      <c r="Q205" s="542"/>
      <c r="R205" s="543"/>
      <c r="S205" s="515"/>
      <c r="T205" s="516"/>
      <c r="U205" s="475"/>
      <c r="V205" s="473"/>
      <c r="W205" s="473"/>
      <c r="X205" s="473"/>
      <c r="Y205" s="473"/>
      <c r="Z205" s="473"/>
      <c r="AA205" s="473"/>
      <c r="AB205" s="473"/>
      <c r="AC205" s="474"/>
      <c r="AD205" s="774"/>
      <c r="AE205" s="775"/>
      <c r="AF205" s="776"/>
      <c r="AH205" s="108"/>
      <c r="AI205" s="95">
        <f t="shared" si="20"/>
        <v>100</v>
      </c>
      <c r="AJ205" s="108"/>
    </row>
    <row r="206" spans="1:37" ht="54.25" customHeight="1">
      <c r="A206" s="893"/>
      <c r="B206" s="893"/>
      <c r="C206" s="136"/>
      <c r="D206" s="217"/>
      <c r="E206" s="874" t="s">
        <v>2015</v>
      </c>
      <c r="F206" s="874"/>
      <c r="G206" s="874"/>
      <c r="H206" s="874"/>
      <c r="I206" s="874"/>
      <c r="J206" s="874"/>
      <c r="K206" s="874"/>
      <c r="L206" s="874"/>
      <c r="M206" s="874"/>
      <c r="N206" s="875"/>
      <c r="O206" s="515"/>
      <c r="P206" s="516"/>
      <c r="Q206" s="542"/>
      <c r="R206" s="543"/>
      <c r="S206" s="515"/>
      <c r="T206" s="516"/>
      <c r="U206" s="475"/>
      <c r="V206" s="473"/>
      <c r="W206" s="473"/>
      <c r="X206" s="473"/>
      <c r="Y206" s="473"/>
      <c r="Z206" s="473"/>
      <c r="AA206" s="473"/>
      <c r="AB206" s="473"/>
      <c r="AC206" s="474"/>
      <c r="AD206" s="774"/>
      <c r="AE206" s="775"/>
      <c r="AF206" s="776"/>
      <c r="AH206" s="108"/>
      <c r="AI206" s="95">
        <f t="shared" si="20"/>
        <v>100</v>
      </c>
      <c r="AJ206" s="122">
        <f>SUM(AI204:AI206)</f>
        <v>300</v>
      </c>
    </row>
    <row r="207" spans="1:37" ht="40.5" customHeight="1">
      <c r="A207" s="893"/>
      <c r="B207" s="893"/>
      <c r="C207" s="173"/>
      <c r="D207" s="558" t="s">
        <v>2112</v>
      </c>
      <c r="E207" s="558"/>
      <c r="F207" s="558"/>
      <c r="G207" s="558"/>
      <c r="H207" s="558"/>
      <c r="I207" s="558"/>
      <c r="J207" s="558"/>
      <c r="K207" s="558"/>
      <c r="L207" s="558"/>
      <c r="M207" s="558"/>
      <c r="N207" s="559"/>
      <c r="O207" s="515"/>
      <c r="P207" s="516"/>
      <c r="Q207" s="508" t="str">
        <f>IF(AJ212&gt;6,"Answer all sub questions",IF(AJ212=(5*1.001),"N/A",IF(AJ212&gt;=5,"Yes",IF(AJ212=4.004,"No",IF(AJ212=3.003,"No",IF(AJ212=2.002,"No",IF(AJ212=1.001,"No",IF(AJ212=0,"No",IF(AJ212&gt;=0.5,"Partial",IF(AJ212&lt;=4.5,"Partial"))))))))))</f>
        <v>Answer all sub questions</v>
      </c>
      <c r="R207" s="509"/>
      <c r="S207" s="515"/>
      <c r="T207" s="516"/>
      <c r="U207" s="475"/>
      <c r="V207" s="473"/>
      <c r="W207" s="473"/>
      <c r="X207" s="473"/>
      <c r="Y207" s="473"/>
      <c r="Z207" s="473"/>
      <c r="AA207" s="473"/>
      <c r="AB207" s="473"/>
      <c r="AC207" s="474"/>
      <c r="AD207" s="774"/>
      <c r="AE207" s="775"/>
      <c r="AF207" s="776"/>
      <c r="AH207" s="108"/>
      <c r="AI207" s="95">
        <f>IF(Q207="Answer all sub questions",100,IF(Q207="Yes",1,IF(Q207="No",0,IF(Q207="Partial",0.5,IF(Q207="All N/A",1.001)))))</f>
        <v>100</v>
      </c>
      <c r="AJ207" s="108"/>
      <c r="AK207" s="208"/>
    </row>
    <row r="208" spans="1:37" ht="13.75" customHeight="1">
      <c r="A208" s="893"/>
      <c r="B208" s="893"/>
      <c r="C208" s="136"/>
      <c r="D208" s="217"/>
      <c r="E208" s="924" t="s">
        <v>66</v>
      </c>
      <c r="F208" s="924"/>
      <c r="G208" s="924"/>
      <c r="H208" s="924"/>
      <c r="I208" s="924"/>
      <c r="J208" s="924"/>
      <c r="K208" s="924"/>
      <c r="L208" s="924"/>
      <c r="M208" s="924"/>
      <c r="N208" s="925"/>
      <c r="O208" s="515"/>
      <c r="P208" s="516"/>
      <c r="Q208" s="542"/>
      <c r="R208" s="543"/>
      <c r="S208" s="515"/>
      <c r="T208" s="516"/>
      <c r="U208" s="475"/>
      <c r="V208" s="473"/>
      <c r="W208" s="473"/>
      <c r="X208" s="473"/>
      <c r="Y208" s="473"/>
      <c r="Z208" s="473"/>
      <c r="AA208" s="473"/>
      <c r="AB208" s="473"/>
      <c r="AC208" s="474"/>
      <c r="AD208" s="774"/>
      <c r="AE208" s="775"/>
      <c r="AF208" s="776"/>
      <c r="AH208" s="108"/>
      <c r="AI208" s="95">
        <f t="shared" ref="AI208:AI213" si="21">IF(Q208="",100,IF(Q208="Yes",1,IF(Q208="No",0,IF(Q208="Partial",0.5,IF(Q208="N/A",1.001)))))</f>
        <v>100</v>
      </c>
      <c r="AJ208" s="108"/>
    </row>
    <row r="209" spans="1:40" ht="13.75" customHeight="1">
      <c r="A209" s="893"/>
      <c r="B209" s="893"/>
      <c r="C209" s="136"/>
      <c r="D209" s="217"/>
      <c r="E209" s="924" t="s">
        <v>1701</v>
      </c>
      <c r="F209" s="924"/>
      <c r="G209" s="924"/>
      <c r="H209" s="924"/>
      <c r="I209" s="924"/>
      <c r="J209" s="924"/>
      <c r="K209" s="924"/>
      <c r="L209" s="924"/>
      <c r="M209" s="924"/>
      <c r="N209" s="925"/>
      <c r="O209" s="515"/>
      <c r="P209" s="516"/>
      <c r="Q209" s="542"/>
      <c r="R209" s="543"/>
      <c r="S209" s="515"/>
      <c r="T209" s="516"/>
      <c r="U209" s="475"/>
      <c r="V209" s="473"/>
      <c r="W209" s="473"/>
      <c r="X209" s="473"/>
      <c r="Y209" s="473"/>
      <c r="Z209" s="473"/>
      <c r="AA209" s="473"/>
      <c r="AB209" s="473"/>
      <c r="AC209" s="474"/>
      <c r="AD209" s="774"/>
      <c r="AE209" s="775"/>
      <c r="AF209" s="776"/>
      <c r="AH209" s="108"/>
      <c r="AI209" s="95">
        <f t="shared" si="21"/>
        <v>100</v>
      </c>
      <c r="AJ209" s="108"/>
    </row>
    <row r="210" spans="1:40" ht="13.75" customHeight="1">
      <c r="A210" s="893"/>
      <c r="B210" s="893"/>
      <c r="C210" s="136"/>
      <c r="D210" s="217"/>
      <c r="E210" s="924" t="s">
        <v>1406</v>
      </c>
      <c r="F210" s="924"/>
      <c r="G210" s="924"/>
      <c r="H210" s="924"/>
      <c r="I210" s="924"/>
      <c r="J210" s="924"/>
      <c r="K210" s="924"/>
      <c r="L210" s="924"/>
      <c r="M210" s="924"/>
      <c r="N210" s="925"/>
      <c r="O210" s="515"/>
      <c r="P210" s="516"/>
      <c r="Q210" s="542"/>
      <c r="R210" s="543"/>
      <c r="S210" s="515"/>
      <c r="T210" s="516"/>
      <c r="U210" s="475"/>
      <c r="V210" s="473"/>
      <c r="W210" s="473"/>
      <c r="X210" s="473"/>
      <c r="Y210" s="473"/>
      <c r="Z210" s="473"/>
      <c r="AA210" s="473"/>
      <c r="AB210" s="473"/>
      <c r="AC210" s="474"/>
      <c r="AD210" s="774"/>
      <c r="AE210" s="775"/>
      <c r="AF210" s="776"/>
      <c r="AH210" s="108"/>
      <c r="AI210" s="95">
        <f t="shared" si="21"/>
        <v>100</v>
      </c>
      <c r="AJ210" s="108"/>
    </row>
    <row r="211" spans="1:40" ht="13.75" customHeight="1">
      <c r="A211" s="893"/>
      <c r="B211" s="893"/>
      <c r="C211" s="136"/>
      <c r="D211" s="217"/>
      <c r="E211" s="924" t="s">
        <v>1707</v>
      </c>
      <c r="F211" s="924"/>
      <c r="G211" s="924"/>
      <c r="H211" s="924"/>
      <c r="I211" s="924"/>
      <c r="J211" s="924"/>
      <c r="K211" s="924"/>
      <c r="L211" s="924"/>
      <c r="M211" s="924"/>
      <c r="N211" s="925"/>
      <c r="O211" s="515"/>
      <c r="P211" s="516"/>
      <c r="Q211" s="542"/>
      <c r="R211" s="543"/>
      <c r="S211" s="515"/>
      <c r="T211" s="516"/>
      <c r="U211" s="475"/>
      <c r="V211" s="473"/>
      <c r="W211" s="473"/>
      <c r="X211" s="473"/>
      <c r="Y211" s="473"/>
      <c r="Z211" s="473"/>
      <c r="AA211" s="473"/>
      <c r="AB211" s="473"/>
      <c r="AC211" s="474"/>
      <c r="AD211" s="774"/>
      <c r="AE211" s="775"/>
      <c r="AF211" s="776"/>
      <c r="AH211" s="108"/>
      <c r="AI211" s="95">
        <f t="shared" si="21"/>
        <v>100</v>
      </c>
      <c r="AJ211" s="108"/>
    </row>
    <row r="212" spans="1:40" ht="13.75" customHeight="1">
      <c r="A212" s="893"/>
      <c r="B212" s="893"/>
      <c r="C212" s="136"/>
      <c r="D212" s="217"/>
      <c r="E212" s="924" t="s">
        <v>1708</v>
      </c>
      <c r="F212" s="924"/>
      <c r="G212" s="924"/>
      <c r="H212" s="924"/>
      <c r="I212" s="924"/>
      <c r="J212" s="924"/>
      <c r="K212" s="924"/>
      <c r="L212" s="924"/>
      <c r="M212" s="924"/>
      <c r="N212" s="925"/>
      <c r="O212" s="515"/>
      <c r="P212" s="516"/>
      <c r="Q212" s="542"/>
      <c r="R212" s="543"/>
      <c r="S212" s="515"/>
      <c r="T212" s="516"/>
      <c r="U212" s="475"/>
      <c r="V212" s="473"/>
      <c r="W212" s="473"/>
      <c r="X212" s="473"/>
      <c r="Y212" s="473"/>
      <c r="Z212" s="473"/>
      <c r="AA212" s="473"/>
      <c r="AB212" s="473"/>
      <c r="AC212" s="474"/>
      <c r="AD212" s="774"/>
      <c r="AE212" s="775"/>
      <c r="AF212" s="776"/>
      <c r="AH212" s="108"/>
      <c r="AI212" s="95">
        <f t="shared" si="21"/>
        <v>100</v>
      </c>
      <c r="AJ212" s="122">
        <f>SUM(AI208:AI212)</f>
        <v>500</v>
      </c>
    </row>
    <row r="213" spans="1:40" ht="13.5" customHeight="1">
      <c r="A213" s="893"/>
      <c r="B213" s="893"/>
      <c r="C213" s="124"/>
      <c r="D213" s="891" t="s">
        <v>2113</v>
      </c>
      <c r="E213" s="891"/>
      <c r="F213" s="891"/>
      <c r="G213" s="891"/>
      <c r="H213" s="891"/>
      <c r="I213" s="891"/>
      <c r="J213" s="891"/>
      <c r="K213" s="891"/>
      <c r="L213" s="891"/>
      <c r="M213" s="891"/>
      <c r="N213" s="892"/>
      <c r="O213" s="515"/>
      <c r="P213" s="516"/>
      <c r="Q213" s="542"/>
      <c r="R213" s="543"/>
      <c r="S213" s="515"/>
      <c r="T213" s="516"/>
      <c r="U213" s="475"/>
      <c r="V213" s="473"/>
      <c r="W213" s="473"/>
      <c r="X213" s="473"/>
      <c r="Y213" s="473"/>
      <c r="Z213" s="473"/>
      <c r="AA213" s="473"/>
      <c r="AB213" s="473"/>
      <c r="AC213" s="474"/>
      <c r="AD213" s="774"/>
      <c r="AE213" s="775"/>
      <c r="AF213" s="776"/>
      <c r="AH213" s="108"/>
      <c r="AI213" s="95">
        <f t="shared" si="21"/>
        <v>100</v>
      </c>
      <c r="AJ213" s="122"/>
      <c r="AK213" s="208"/>
    </row>
    <row r="214" spans="1:40" ht="27" customHeight="1">
      <c r="A214" s="893"/>
      <c r="B214" s="893"/>
      <c r="C214" s="124"/>
      <c r="D214" s="891" t="s">
        <v>2114</v>
      </c>
      <c r="E214" s="891"/>
      <c r="F214" s="891"/>
      <c r="G214" s="891"/>
      <c r="H214" s="891"/>
      <c r="I214" s="891"/>
      <c r="J214" s="891"/>
      <c r="K214" s="891"/>
      <c r="L214" s="891"/>
      <c r="M214" s="891"/>
      <c r="N214" s="892"/>
      <c r="O214" s="517"/>
      <c r="P214" s="518"/>
      <c r="Q214" s="542"/>
      <c r="R214" s="543"/>
      <c r="S214" s="517"/>
      <c r="T214" s="518"/>
      <c r="U214" s="475"/>
      <c r="V214" s="473"/>
      <c r="W214" s="473"/>
      <c r="X214" s="473"/>
      <c r="Y214" s="473"/>
      <c r="Z214" s="473"/>
      <c r="AA214" s="473"/>
      <c r="AB214" s="473"/>
      <c r="AC214" s="474"/>
      <c r="AD214" s="777"/>
      <c r="AE214" s="778"/>
      <c r="AF214" s="779"/>
      <c r="AH214" s="108"/>
      <c r="AI214" s="95">
        <f t="shared" si="20"/>
        <v>100</v>
      </c>
      <c r="AJ214" s="122">
        <f>AI203+AI207+AI213+AI214</f>
        <v>400</v>
      </c>
      <c r="AK214" s="208"/>
    </row>
    <row r="215" spans="1:40" ht="13.5" customHeight="1">
      <c r="A215" s="536" t="s">
        <v>121</v>
      </c>
      <c r="B215" s="536"/>
      <c r="C215" s="536"/>
      <c r="D215" s="536"/>
      <c r="E215" s="536"/>
      <c r="F215" s="536"/>
      <c r="G215" s="536"/>
      <c r="H215" s="536"/>
      <c r="I215" s="536"/>
      <c r="J215" s="536"/>
      <c r="K215" s="536"/>
      <c r="L215" s="536"/>
      <c r="M215" s="536"/>
      <c r="N215" s="536"/>
      <c r="O215" s="529">
        <f>SUM(O202)</f>
        <v>3</v>
      </c>
      <c r="P215" s="529"/>
      <c r="Q215" s="566"/>
      <c r="R215" s="567"/>
      <c r="S215" s="529">
        <f>SUM(S202)</f>
        <v>0</v>
      </c>
      <c r="T215" s="529"/>
      <c r="U215" s="519"/>
      <c r="V215" s="519"/>
      <c r="W215" s="519"/>
      <c r="X215" s="519"/>
      <c r="Y215" s="519"/>
      <c r="Z215" s="519"/>
      <c r="AA215" s="519"/>
      <c r="AB215" s="519"/>
      <c r="AC215" s="519"/>
      <c r="AD215" s="453"/>
      <c r="AE215" s="453"/>
      <c r="AF215" s="453"/>
      <c r="AK215" s="95"/>
    </row>
    <row r="216" spans="1:40" ht="13.5" customHeight="1">
      <c r="AK216" s="95"/>
    </row>
    <row r="217" spans="1:40" ht="13.5" customHeight="1">
      <c r="A217" s="498" t="s">
        <v>181</v>
      </c>
      <c r="B217" s="499"/>
      <c r="C217" s="499"/>
      <c r="D217" s="499"/>
      <c r="E217" s="499"/>
      <c r="F217" s="499"/>
      <c r="G217" s="499"/>
      <c r="H217" s="499"/>
      <c r="I217" s="499"/>
      <c r="J217" s="499"/>
      <c r="K217" s="499"/>
      <c r="L217" s="499"/>
      <c r="M217" s="499"/>
      <c r="N217" s="499"/>
      <c r="O217" s="499"/>
      <c r="P217" s="499"/>
      <c r="Q217" s="499"/>
      <c r="R217" s="499"/>
      <c r="S217" s="499"/>
      <c r="T217" s="499"/>
      <c r="U217" s="499"/>
      <c r="V217" s="499"/>
      <c r="W217" s="499"/>
      <c r="X217" s="499"/>
      <c r="Y217" s="499"/>
      <c r="Z217" s="499"/>
      <c r="AA217" s="499"/>
      <c r="AB217" s="499"/>
      <c r="AC217" s="499"/>
      <c r="AD217" s="499"/>
      <c r="AE217" s="499"/>
      <c r="AF217" s="500"/>
      <c r="AK217" s="95"/>
    </row>
    <row r="218" spans="1:40" ht="13.5" customHeight="1">
      <c r="A218" s="615" t="s">
        <v>1761</v>
      </c>
      <c r="B218" s="616"/>
      <c r="C218" s="616"/>
      <c r="D218" s="616"/>
      <c r="E218" s="616"/>
      <c r="F218" s="616"/>
      <c r="G218" s="616"/>
      <c r="H218" s="616"/>
      <c r="I218" s="616"/>
      <c r="J218" s="616"/>
      <c r="K218" s="616"/>
      <c r="L218" s="616"/>
      <c r="M218" s="616"/>
      <c r="N218" s="616"/>
      <c r="O218" s="616"/>
      <c r="P218" s="616"/>
      <c r="Q218" s="616"/>
      <c r="R218" s="616"/>
      <c r="S218" s="616"/>
      <c r="T218" s="616"/>
      <c r="U218" s="616"/>
      <c r="V218" s="616"/>
      <c r="W218" s="616"/>
      <c r="X218" s="616"/>
      <c r="Y218" s="616"/>
      <c r="Z218" s="616"/>
      <c r="AA218" s="616"/>
      <c r="AB218" s="616"/>
      <c r="AC218" s="616"/>
      <c r="AD218" s="616"/>
      <c r="AE218" s="616"/>
      <c r="AF218" s="617"/>
      <c r="AK218" s="95"/>
    </row>
    <row r="219" spans="1:40" ht="13.5" customHeight="1"/>
    <row r="220" spans="1:40" ht="13.5" customHeight="1">
      <c r="A220" s="498" t="s">
        <v>186</v>
      </c>
      <c r="B220" s="499"/>
      <c r="C220" s="499"/>
      <c r="D220" s="499"/>
      <c r="E220" s="499"/>
      <c r="F220" s="499"/>
      <c r="G220" s="499"/>
      <c r="H220" s="499"/>
      <c r="I220" s="499"/>
      <c r="J220" s="499"/>
      <c r="K220" s="499"/>
      <c r="L220" s="499"/>
      <c r="M220" s="499"/>
      <c r="N220" s="499"/>
      <c r="O220" s="499"/>
      <c r="P220" s="499"/>
      <c r="Q220" s="499"/>
      <c r="R220" s="499"/>
      <c r="S220" s="499"/>
      <c r="T220" s="499"/>
      <c r="U220" s="499"/>
      <c r="V220" s="499"/>
      <c r="W220" s="499"/>
      <c r="X220" s="499"/>
      <c r="Y220" s="499"/>
      <c r="Z220" s="499"/>
      <c r="AA220" s="499"/>
      <c r="AB220" s="499"/>
      <c r="AC220" s="499"/>
      <c r="AD220" s="499"/>
      <c r="AE220" s="499"/>
      <c r="AF220" s="500"/>
    </row>
    <row r="221" spans="1:40" ht="13.5" customHeight="1">
      <c r="A221" s="458"/>
      <c r="B221" s="459"/>
      <c r="C221" s="458"/>
      <c r="D221" s="565"/>
      <c r="E221" s="565"/>
      <c r="F221" s="565"/>
      <c r="G221" s="565"/>
      <c r="H221" s="565"/>
      <c r="I221" s="565"/>
      <c r="J221" s="565"/>
      <c r="K221" s="565"/>
      <c r="L221" s="565"/>
      <c r="M221" s="565"/>
      <c r="N221" s="459"/>
      <c r="O221" s="529">
        <f>O215+O193+O180+O113+O96+O85+O62</f>
        <v>65</v>
      </c>
      <c r="P221" s="529"/>
      <c r="Q221" s="566"/>
      <c r="R221" s="567"/>
      <c r="S221" s="529">
        <f>S215+S193+S180+S113+S96+S85+S62</f>
        <v>0</v>
      </c>
      <c r="T221" s="529"/>
      <c r="U221" s="458"/>
      <c r="V221" s="565"/>
      <c r="W221" s="565"/>
      <c r="X221" s="565"/>
      <c r="Y221" s="565"/>
      <c r="Z221" s="565"/>
      <c r="AA221" s="565"/>
      <c r="AB221" s="565"/>
      <c r="AC221" s="565"/>
      <c r="AD221" s="565"/>
      <c r="AE221" s="565"/>
      <c r="AF221" s="459"/>
    </row>
    <row r="222" spans="1:40" ht="13.5" customHeight="1" thickBot="1"/>
    <row r="223" spans="1:40" s="139" customFormat="1" ht="19.5" customHeight="1">
      <c r="A223" s="434" t="s">
        <v>1321</v>
      </c>
      <c r="B223" s="435"/>
      <c r="C223" s="435"/>
      <c r="D223" s="435"/>
      <c r="E223" s="435"/>
      <c r="F223" s="436"/>
    </row>
    <row r="224" spans="1:40" ht="15.75" customHeight="1">
      <c r="A224" s="685" t="s">
        <v>1496</v>
      </c>
      <c r="B224" s="686"/>
      <c r="C224" s="686"/>
      <c r="D224" s="686"/>
      <c r="E224" s="686"/>
      <c r="F224" s="687"/>
      <c r="AG224" s="95"/>
      <c r="AK224" s="95"/>
      <c r="AM224" s="93"/>
      <c r="AN224" s="93"/>
    </row>
    <row r="225" spans="1:37" ht="15.75" customHeight="1">
      <c r="A225" s="437" t="s">
        <v>1322</v>
      </c>
      <c r="B225" s="438"/>
      <c r="C225" s="438"/>
      <c r="D225" s="438"/>
      <c r="E225" s="438"/>
      <c r="F225" s="439"/>
      <c r="AG225" s="95"/>
      <c r="AK225" s="95"/>
    </row>
    <row r="226" spans="1:37" ht="15.75" customHeight="1">
      <c r="A226" s="437" t="s">
        <v>1648</v>
      </c>
      <c r="B226" s="438"/>
      <c r="C226" s="438"/>
      <c r="D226" s="438"/>
      <c r="E226" s="438"/>
      <c r="F226" s="439"/>
      <c r="AG226" s="95"/>
      <c r="AK226" s="95"/>
    </row>
    <row r="227" spans="1:37" ht="15.75" customHeight="1">
      <c r="A227" s="437" t="s">
        <v>1323</v>
      </c>
      <c r="B227" s="438"/>
      <c r="C227" s="438"/>
      <c r="D227" s="438"/>
      <c r="E227" s="438"/>
      <c r="F227" s="439"/>
      <c r="AG227" s="95"/>
      <c r="AK227" s="95"/>
    </row>
    <row r="228" spans="1:37" ht="15.75" customHeight="1">
      <c r="A228" s="437" t="s">
        <v>1494</v>
      </c>
      <c r="B228" s="438"/>
      <c r="C228" s="438"/>
      <c r="D228" s="438"/>
      <c r="E228" s="438"/>
      <c r="F228" s="439"/>
      <c r="AG228" s="95"/>
      <c r="AK228" s="95"/>
    </row>
    <row r="229" spans="1:37" ht="15.75" customHeight="1" thickBot="1">
      <c r="A229" s="441" t="s">
        <v>1719</v>
      </c>
      <c r="B229" s="442"/>
      <c r="C229" s="442"/>
      <c r="D229" s="442"/>
      <c r="E229" s="442"/>
      <c r="F229" s="443"/>
      <c r="AG229" s="95"/>
      <c r="AK229" s="95"/>
    </row>
    <row r="230" spans="1:37" s="218" customFormat="1" ht="18" customHeight="1">
      <c r="AG230" s="219"/>
      <c r="AK230" s="219"/>
    </row>
    <row r="236" spans="1:37" hidden="1">
      <c r="AK236" s="95"/>
    </row>
    <row r="237" spans="1:37" hidden="1">
      <c r="AK237" s="95" t="s">
        <v>26</v>
      </c>
    </row>
    <row r="238" spans="1:37" hidden="1">
      <c r="AK238" s="95" t="s">
        <v>29</v>
      </c>
    </row>
    <row r="239" spans="1:37" hidden="1">
      <c r="AK239" s="95"/>
    </row>
    <row r="240" spans="1:37" hidden="1">
      <c r="AG240" s="95"/>
      <c r="AK240" s="95" t="s">
        <v>26</v>
      </c>
    </row>
    <row r="241" spans="33:37" hidden="1">
      <c r="AG241" s="95"/>
      <c r="AK241" s="95" t="s">
        <v>187</v>
      </c>
    </row>
    <row r="242" spans="33:37" hidden="1">
      <c r="AG242" s="95"/>
      <c r="AK242" s="95" t="s">
        <v>29</v>
      </c>
    </row>
    <row r="243" spans="33:37" hidden="1">
      <c r="AG243" s="95"/>
      <c r="AK243" s="95" t="s">
        <v>76</v>
      </c>
    </row>
    <row r="244" spans="33:37" hidden="1">
      <c r="AK244" s="95"/>
    </row>
    <row r="245" spans="33:37" hidden="1">
      <c r="AG245" s="95"/>
      <c r="AK245" s="95" t="s">
        <v>26</v>
      </c>
    </row>
    <row r="246" spans="33:37" hidden="1">
      <c r="AG246" s="95"/>
      <c r="AK246" s="95" t="s">
        <v>187</v>
      </c>
    </row>
    <row r="247" spans="33:37" hidden="1">
      <c r="AG247" s="95"/>
      <c r="AK247" s="95" t="s">
        <v>29</v>
      </c>
    </row>
    <row r="248" spans="33:37" hidden="1">
      <c r="AK248" s="95"/>
    </row>
    <row r="249" spans="33:37" hidden="1">
      <c r="AG249" s="95"/>
      <c r="AK249" s="95" t="s">
        <v>26</v>
      </c>
    </row>
    <row r="250" spans="33:37" hidden="1">
      <c r="AG250" s="95"/>
      <c r="AK250" s="95" t="s">
        <v>29</v>
      </c>
    </row>
    <row r="251" spans="33:37" hidden="1">
      <c r="AG251" s="95"/>
      <c r="AK251" s="95" t="s">
        <v>76</v>
      </c>
    </row>
  </sheetData>
  <sheetProtection algorithmName="SHA-512" hashValue="LeY8XiswG74GoWDKasAD3tvjG/dgEwRfiuREbRKzJ7hm3Q9VHO7q4y6uzJ9yQCWxr10t3zG/s68wcapcGFpGaQ==" saltValue="wS66M5bKTWv3Pi5XZfLCSw==" spinCount="100000" sheet="1" objects="1" scenarios="1"/>
  <mergeCells count="670">
    <mergeCell ref="B6:O6"/>
    <mergeCell ref="Q6:AF7"/>
    <mergeCell ref="C7:F7"/>
    <mergeCell ref="C8:F8"/>
    <mergeCell ref="C9:F9"/>
    <mergeCell ref="C10:F10"/>
    <mergeCell ref="D56:N56"/>
    <mergeCell ref="Q56:R56"/>
    <mergeCell ref="U56:AC56"/>
    <mergeCell ref="B30:N31"/>
    <mergeCell ref="P31:AF33"/>
    <mergeCell ref="B32:N36"/>
    <mergeCell ref="A38:AF38"/>
    <mergeCell ref="A39:AF39"/>
    <mergeCell ref="A40:B41"/>
    <mergeCell ref="C40:N41"/>
    <mergeCell ref="O40:P41"/>
    <mergeCell ref="Q40:R41"/>
    <mergeCell ref="S40:T41"/>
    <mergeCell ref="AD40:AF41"/>
    <mergeCell ref="U40:AC41"/>
    <mergeCell ref="A42:B48"/>
    <mergeCell ref="C42:N42"/>
    <mergeCell ref="O42:P48"/>
    <mergeCell ref="A1:AF1"/>
    <mergeCell ref="A2:AF2"/>
    <mergeCell ref="B3:O3"/>
    <mergeCell ref="Q3:AF3"/>
    <mergeCell ref="B4:F4"/>
    <mergeCell ref="G4:J4"/>
    <mergeCell ref="K4:N4"/>
    <mergeCell ref="B5:F5"/>
    <mergeCell ref="Q5:AF5"/>
    <mergeCell ref="Q42:R42"/>
    <mergeCell ref="S42:T48"/>
    <mergeCell ref="U42:AC42"/>
    <mergeCell ref="AD42:AF48"/>
    <mergeCell ref="D43:N43"/>
    <mergeCell ref="Q43:R43"/>
    <mergeCell ref="U43:AC43"/>
    <mergeCell ref="D44:N44"/>
    <mergeCell ref="Q44:R44"/>
    <mergeCell ref="U44:AC44"/>
    <mergeCell ref="D45:N45"/>
    <mergeCell ref="Q45:R45"/>
    <mergeCell ref="U45:AC45"/>
    <mergeCell ref="Q48:R48"/>
    <mergeCell ref="D48:N48"/>
    <mergeCell ref="U48:AC48"/>
    <mergeCell ref="D46:N46"/>
    <mergeCell ref="Q46:R46"/>
    <mergeCell ref="U46:AC46"/>
    <mergeCell ref="D47:N47"/>
    <mergeCell ref="Q47:R47"/>
    <mergeCell ref="U47:AC47"/>
    <mergeCell ref="AD49:AF50"/>
    <mergeCell ref="C50:N50"/>
    <mergeCell ref="A51:B61"/>
    <mergeCell ref="C51:N51"/>
    <mergeCell ref="O51:P61"/>
    <mergeCell ref="Q51:R51"/>
    <mergeCell ref="S51:T61"/>
    <mergeCell ref="U51:AC51"/>
    <mergeCell ref="AD51:AF61"/>
    <mergeCell ref="D52:N52"/>
    <mergeCell ref="A49:B50"/>
    <mergeCell ref="C49:N49"/>
    <mergeCell ref="O49:P50"/>
    <mergeCell ref="Q49:R50"/>
    <mergeCell ref="S49:T50"/>
    <mergeCell ref="U49:AC50"/>
    <mergeCell ref="D55:N55"/>
    <mergeCell ref="Q55:R55"/>
    <mergeCell ref="U55:AC55"/>
    <mergeCell ref="D61:N61"/>
    <mergeCell ref="Q61:R61"/>
    <mergeCell ref="U61:AC61"/>
    <mergeCell ref="Q52:R52"/>
    <mergeCell ref="U52:AC52"/>
    <mergeCell ref="D53:N53"/>
    <mergeCell ref="Q53:R53"/>
    <mergeCell ref="U53:AC53"/>
    <mergeCell ref="D54:N54"/>
    <mergeCell ref="Q54:R54"/>
    <mergeCell ref="U54:AC54"/>
    <mergeCell ref="D57:N57"/>
    <mergeCell ref="Q57:R57"/>
    <mergeCell ref="U57:AC57"/>
    <mergeCell ref="D60:N60"/>
    <mergeCell ref="Q60:R60"/>
    <mergeCell ref="U60:AC60"/>
    <mergeCell ref="D58:N58"/>
    <mergeCell ref="Q58:R58"/>
    <mergeCell ref="U58:AC58"/>
    <mergeCell ref="D59:N59"/>
    <mergeCell ref="Q59:R59"/>
    <mergeCell ref="U59:AC59"/>
    <mergeCell ref="S62:T62"/>
    <mergeCell ref="U62:AC62"/>
    <mergeCell ref="AD62:AF62"/>
    <mergeCell ref="A64:AF64"/>
    <mergeCell ref="A65:AF65"/>
    <mergeCell ref="A67:AF67"/>
    <mergeCell ref="A68:AF68"/>
    <mergeCell ref="A69:B70"/>
    <mergeCell ref="C69:N70"/>
    <mergeCell ref="O69:P70"/>
    <mergeCell ref="Q69:R70"/>
    <mergeCell ref="S69:T70"/>
    <mergeCell ref="U69:AC70"/>
    <mergeCell ref="AD69:AF70"/>
    <mergeCell ref="A62:B62"/>
    <mergeCell ref="C62:N62"/>
    <mergeCell ref="O62:P62"/>
    <mergeCell ref="Q62:R62"/>
    <mergeCell ref="AD71:AF78"/>
    <mergeCell ref="D72:N72"/>
    <mergeCell ref="Q72:R72"/>
    <mergeCell ref="U72:AC72"/>
    <mergeCell ref="D73:N73"/>
    <mergeCell ref="U73:AC73"/>
    <mergeCell ref="D74:N74"/>
    <mergeCell ref="U74:AC74"/>
    <mergeCell ref="C71:N71"/>
    <mergeCell ref="O71:P78"/>
    <mergeCell ref="Q71:R71"/>
    <mergeCell ref="S71:T78"/>
    <mergeCell ref="U71:AC71"/>
    <mergeCell ref="C78:N78"/>
    <mergeCell ref="Q78:R78"/>
    <mergeCell ref="U78:AC78"/>
    <mergeCell ref="Q73:R73"/>
    <mergeCell ref="Q77:R77"/>
    <mergeCell ref="Q74:R74"/>
    <mergeCell ref="Q75:R75"/>
    <mergeCell ref="Q76:R76"/>
    <mergeCell ref="A71:B78"/>
    <mergeCell ref="D75:N75"/>
    <mergeCell ref="U82:AC82"/>
    <mergeCell ref="D83:N83"/>
    <mergeCell ref="Q83:R83"/>
    <mergeCell ref="U83:AC83"/>
    <mergeCell ref="C84:N84"/>
    <mergeCell ref="Q84:R84"/>
    <mergeCell ref="U84:AC84"/>
    <mergeCell ref="U75:AC75"/>
    <mergeCell ref="D76:N76"/>
    <mergeCell ref="U76:AC76"/>
    <mergeCell ref="D77:N77"/>
    <mergeCell ref="U77:AC77"/>
    <mergeCell ref="AD79:AF84"/>
    <mergeCell ref="D80:N80"/>
    <mergeCell ref="Q80:R80"/>
    <mergeCell ref="U80:AC80"/>
    <mergeCell ref="D81:N81"/>
    <mergeCell ref="Q81:R81"/>
    <mergeCell ref="D82:N82"/>
    <mergeCell ref="AD85:AF85"/>
    <mergeCell ref="A87:AF87"/>
    <mergeCell ref="A79:B84"/>
    <mergeCell ref="C79:N79"/>
    <mergeCell ref="O79:P84"/>
    <mergeCell ref="Q79:R79"/>
    <mergeCell ref="S79:T84"/>
    <mergeCell ref="U79:AC79"/>
    <mergeCell ref="Q82:R82"/>
    <mergeCell ref="A88:AF88"/>
    <mergeCell ref="A89:B90"/>
    <mergeCell ref="C89:N90"/>
    <mergeCell ref="O89:P90"/>
    <mergeCell ref="Q89:R90"/>
    <mergeCell ref="S89:T90"/>
    <mergeCell ref="U89:AC90"/>
    <mergeCell ref="AD89:AF90"/>
    <mergeCell ref="A85:B85"/>
    <mergeCell ref="C85:N85"/>
    <mergeCell ref="O85:P85"/>
    <mergeCell ref="Q85:R85"/>
    <mergeCell ref="S85:T85"/>
    <mergeCell ref="U85:AC85"/>
    <mergeCell ref="A95:B95"/>
    <mergeCell ref="C95:N95"/>
    <mergeCell ref="O95:P95"/>
    <mergeCell ref="Q95:R95"/>
    <mergeCell ref="S95:T95"/>
    <mergeCell ref="U95:AC95"/>
    <mergeCell ref="AD95:AF95"/>
    <mergeCell ref="A91:B94"/>
    <mergeCell ref="C91:N91"/>
    <mergeCell ref="O91:P94"/>
    <mergeCell ref="Q91:R91"/>
    <mergeCell ref="S91:T94"/>
    <mergeCell ref="U91:AC91"/>
    <mergeCell ref="AD91:AF94"/>
    <mergeCell ref="D92:N92"/>
    <mergeCell ref="Q92:R92"/>
    <mergeCell ref="U92:AC92"/>
    <mergeCell ref="D93:N93"/>
    <mergeCell ref="Q93:R93"/>
    <mergeCell ref="D94:N94"/>
    <mergeCell ref="Q94:R94"/>
    <mergeCell ref="U94:AC94"/>
    <mergeCell ref="A96:B96"/>
    <mergeCell ref="C96:N96"/>
    <mergeCell ref="O96:P96"/>
    <mergeCell ref="Q96:R96"/>
    <mergeCell ref="S96:T96"/>
    <mergeCell ref="U96:AC96"/>
    <mergeCell ref="AD96:AF96"/>
    <mergeCell ref="A98:AF98"/>
    <mergeCell ref="A99:AF99"/>
    <mergeCell ref="A108:B112"/>
    <mergeCell ref="C108:N108"/>
    <mergeCell ref="A101:AF101"/>
    <mergeCell ref="A102:AF102"/>
    <mergeCell ref="A104:AF104"/>
    <mergeCell ref="A105:AF105"/>
    <mergeCell ref="A106:B107"/>
    <mergeCell ref="C106:N107"/>
    <mergeCell ref="O106:P107"/>
    <mergeCell ref="Q106:R107"/>
    <mergeCell ref="S106:T107"/>
    <mergeCell ref="U106:AC107"/>
    <mergeCell ref="AD106:AF107"/>
    <mergeCell ref="D110:N110"/>
    <mergeCell ref="D111:N111"/>
    <mergeCell ref="Q111:R111"/>
    <mergeCell ref="U111:AC111"/>
    <mergeCell ref="AD108:AF112"/>
    <mergeCell ref="D109:N109"/>
    <mergeCell ref="Q109:R109"/>
    <mergeCell ref="U109:AC109"/>
    <mergeCell ref="D112:N112"/>
    <mergeCell ref="Q112:R112"/>
    <mergeCell ref="U112:AC112"/>
    <mergeCell ref="A117:B118"/>
    <mergeCell ref="C117:N118"/>
    <mergeCell ref="O117:P118"/>
    <mergeCell ref="Q117:R118"/>
    <mergeCell ref="S117:T118"/>
    <mergeCell ref="U117:AC118"/>
    <mergeCell ref="AD113:AF113"/>
    <mergeCell ref="A115:AF115"/>
    <mergeCell ref="A116:AF116"/>
    <mergeCell ref="A113:B113"/>
    <mergeCell ref="C113:N113"/>
    <mergeCell ref="O113:P113"/>
    <mergeCell ref="Q113:R113"/>
    <mergeCell ref="S113:T113"/>
    <mergeCell ref="U113:AC113"/>
    <mergeCell ref="AD117:AF118"/>
    <mergeCell ref="O108:P112"/>
    <mergeCell ref="Q108:R108"/>
    <mergeCell ref="S108:T112"/>
    <mergeCell ref="U108:AC108"/>
    <mergeCell ref="Q110:R110"/>
    <mergeCell ref="U110:AC110"/>
    <mergeCell ref="O126:P126"/>
    <mergeCell ref="Q126:R126"/>
    <mergeCell ref="S126:T126"/>
    <mergeCell ref="U126:AC126"/>
    <mergeCell ref="S125:T125"/>
    <mergeCell ref="U125:AC125"/>
    <mergeCell ref="D123:N123"/>
    <mergeCell ref="Q123:R123"/>
    <mergeCell ref="U123:AC123"/>
    <mergeCell ref="O125:P125"/>
    <mergeCell ref="Q125:R125"/>
    <mergeCell ref="A119:AF119"/>
    <mergeCell ref="A120:B131"/>
    <mergeCell ref="C120:N120"/>
    <mergeCell ref="O120:P120"/>
    <mergeCell ref="Q120:R120"/>
    <mergeCell ref="S120:T120"/>
    <mergeCell ref="U120:AC120"/>
    <mergeCell ref="AD120:AF131"/>
    <mergeCell ref="D121:AC121"/>
    <mergeCell ref="D122:N122"/>
    <mergeCell ref="O130:P130"/>
    <mergeCell ref="Q130:R130"/>
    <mergeCell ref="S130:T130"/>
    <mergeCell ref="U130:AC130"/>
    <mergeCell ref="O128:P128"/>
    <mergeCell ref="Q128:R128"/>
    <mergeCell ref="S128:T128"/>
    <mergeCell ref="U128:AC128"/>
    <mergeCell ref="A132:B135"/>
    <mergeCell ref="C132:N132"/>
    <mergeCell ref="O132:P135"/>
    <mergeCell ref="Q132:R132"/>
    <mergeCell ref="S132:T135"/>
    <mergeCell ref="U132:AC132"/>
    <mergeCell ref="O122:P122"/>
    <mergeCell ref="Q122:R122"/>
    <mergeCell ref="S122:T122"/>
    <mergeCell ref="U122:AC122"/>
    <mergeCell ref="D129:AC129"/>
    <mergeCell ref="D131:N131"/>
    <mergeCell ref="O131:P131"/>
    <mergeCell ref="Q131:R131"/>
    <mergeCell ref="S131:T131"/>
    <mergeCell ref="U131:AC131"/>
    <mergeCell ref="O123:P123"/>
    <mergeCell ref="S123:T123"/>
    <mergeCell ref="D124:AC124"/>
    <mergeCell ref="D125:N125"/>
    <mergeCell ref="D126:N126"/>
    <mergeCell ref="D127:AC127"/>
    <mergeCell ref="D128:N128"/>
    <mergeCell ref="D130:N130"/>
    <mergeCell ref="AD132:AF135"/>
    <mergeCell ref="D133:N133"/>
    <mergeCell ref="Q133:R133"/>
    <mergeCell ref="U133:AC133"/>
    <mergeCell ref="D134:N134"/>
    <mergeCell ref="Q134:R134"/>
    <mergeCell ref="U134:AC134"/>
    <mergeCell ref="D135:N135"/>
    <mergeCell ref="Q135:R135"/>
    <mergeCell ref="U135:AC135"/>
    <mergeCell ref="AD136:AF136"/>
    <mergeCell ref="A137:AF137"/>
    <mergeCell ref="A139:B141"/>
    <mergeCell ref="C139:N139"/>
    <mergeCell ref="O139:P141"/>
    <mergeCell ref="Q139:R139"/>
    <mergeCell ref="S139:T141"/>
    <mergeCell ref="U139:AC139"/>
    <mergeCell ref="AD139:AF141"/>
    <mergeCell ref="D140:N140"/>
    <mergeCell ref="A136:B136"/>
    <mergeCell ref="C136:N136"/>
    <mergeCell ref="O136:P136"/>
    <mergeCell ref="Q136:R136"/>
    <mergeCell ref="S136:T136"/>
    <mergeCell ref="U136:AC136"/>
    <mergeCell ref="Q140:R140"/>
    <mergeCell ref="U140:AC140"/>
    <mergeCell ref="D141:N141"/>
    <mergeCell ref="Q141:R141"/>
    <mergeCell ref="U141:AC141"/>
    <mergeCell ref="A138:AF138"/>
    <mergeCell ref="A142:B142"/>
    <mergeCell ref="C142:N142"/>
    <mergeCell ref="O142:P142"/>
    <mergeCell ref="Q142:R142"/>
    <mergeCell ref="S142:T142"/>
    <mergeCell ref="U142:AC142"/>
    <mergeCell ref="AD142:AF142"/>
    <mergeCell ref="A143:B143"/>
    <mergeCell ref="C143:N143"/>
    <mergeCell ref="O143:P143"/>
    <mergeCell ref="Q143:R143"/>
    <mergeCell ref="S143:T143"/>
    <mergeCell ref="U143:AC143"/>
    <mergeCell ref="AD143:AF143"/>
    <mergeCell ref="A150:B152"/>
    <mergeCell ref="A154:B159"/>
    <mergeCell ref="Q157:R157"/>
    <mergeCell ref="U157:AC157"/>
    <mergeCell ref="D158:N158"/>
    <mergeCell ref="D155:N155"/>
    <mergeCell ref="Q155:R155"/>
    <mergeCell ref="U155:AC155"/>
    <mergeCell ref="A144:AF144"/>
    <mergeCell ref="AD150:AF152"/>
    <mergeCell ref="D151:N151"/>
    <mergeCell ref="D152:N152"/>
    <mergeCell ref="Q152:R152"/>
    <mergeCell ref="U152:AC152"/>
    <mergeCell ref="O154:P159"/>
    <mergeCell ref="Q154:R154"/>
    <mergeCell ref="S154:T159"/>
    <mergeCell ref="U154:AC154"/>
    <mergeCell ref="AD154:AF159"/>
    <mergeCell ref="Q156:R156"/>
    <mergeCell ref="U156:AC156"/>
    <mergeCell ref="D157:N157"/>
    <mergeCell ref="Q150:R150"/>
    <mergeCell ref="U150:AC150"/>
    <mergeCell ref="C150:N150"/>
    <mergeCell ref="Q151:R151"/>
    <mergeCell ref="U151:AC151"/>
    <mergeCell ref="D149:N149"/>
    <mergeCell ref="U149:AC149"/>
    <mergeCell ref="Q160:R160"/>
    <mergeCell ref="U160:AC160"/>
    <mergeCell ref="D159:N159"/>
    <mergeCell ref="Q159:R159"/>
    <mergeCell ref="U159:AC159"/>
    <mergeCell ref="D156:N156"/>
    <mergeCell ref="Q158:R158"/>
    <mergeCell ref="U158:AC158"/>
    <mergeCell ref="C154:N154"/>
    <mergeCell ref="O150:P152"/>
    <mergeCell ref="S150:T152"/>
    <mergeCell ref="A153:B153"/>
    <mergeCell ref="C153:N153"/>
    <mergeCell ref="O153:P153"/>
    <mergeCell ref="Q153:R153"/>
    <mergeCell ref="S153:T153"/>
    <mergeCell ref="U153:AC153"/>
    <mergeCell ref="AD145:AF149"/>
    <mergeCell ref="D146:N146"/>
    <mergeCell ref="Q146:R146"/>
    <mergeCell ref="U146:AC146"/>
    <mergeCell ref="D147:N147"/>
    <mergeCell ref="Q147:R147"/>
    <mergeCell ref="U147:AC147"/>
    <mergeCell ref="D148:N148"/>
    <mergeCell ref="Q148:R148"/>
    <mergeCell ref="U148:AC148"/>
    <mergeCell ref="A145:B149"/>
    <mergeCell ref="C145:N145"/>
    <mergeCell ref="O145:P149"/>
    <mergeCell ref="Q145:R145"/>
    <mergeCell ref="S145:T149"/>
    <mergeCell ref="U145:AC145"/>
    <mergeCell ref="AD153:AF153"/>
    <mergeCell ref="Q149:R149"/>
    <mergeCell ref="A176:AF176"/>
    <mergeCell ref="A177:B177"/>
    <mergeCell ref="C177:N177"/>
    <mergeCell ref="O177:P177"/>
    <mergeCell ref="Q177:R177"/>
    <mergeCell ref="S177:T177"/>
    <mergeCell ref="U177:AC177"/>
    <mergeCell ref="AD177:AF177"/>
    <mergeCell ref="AD178:AF178"/>
    <mergeCell ref="D189:N189"/>
    <mergeCell ref="A179:B179"/>
    <mergeCell ref="C179:N179"/>
    <mergeCell ref="O179:P179"/>
    <mergeCell ref="Q179:R179"/>
    <mergeCell ref="S179:T179"/>
    <mergeCell ref="U179:AC179"/>
    <mergeCell ref="AD179:AF179"/>
    <mergeCell ref="A178:B178"/>
    <mergeCell ref="C178:N178"/>
    <mergeCell ref="O178:P178"/>
    <mergeCell ref="Q178:R178"/>
    <mergeCell ref="S178:T178"/>
    <mergeCell ref="U178:AC178"/>
    <mergeCell ref="AD180:AF180"/>
    <mergeCell ref="A182:AF182"/>
    <mergeCell ref="A183:AF183"/>
    <mergeCell ref="A184:B185"/>
    <mergeCell ref="C184:N185"/>
    <mergeCell ref="O184:P185"/>
    <mergeCell ref="Q184:R185"/>
    <mergeCell ref="S184:T185"/>
    <mergeCell ref="U184:AC185"/>
    <mergeCell ref="AD184:AF185"/>
    <mergeCell ref="A180:B180"/>
    <mergeCell ref="C180:N180"/>
    <mergeCell ref="O180:P180"/>
    <mergeCell ref="Q180:R180"/>
    <mergeCell ref="S180:T180"/>
    <mergeCell ref="U180:AC180"/>
    <mergeCell ref="AD186:AF186"/>
    <mergeCell ref="A193:B193"/>
    <mergeCell ref="C193:N193"/>
    <mergeCell ref="O193:P193"/>
    <mergeCell ref="Q193:R193"/>
    <mergeCell ref="S193:T193"/>
    <mergeCell ref="U193:AC193"/>
    <mergeCell ref="AD193:AF193"/>
    <mergeCell ref="A186:B186"/>
    <mergeCell ref="C186:N186"/>
    <mergeCell ref="O186:P186"/>
    <mergeCell ref="Q186:R186"/>
    <mergeCell ref="S186:T186"/>
    <mergeCell ref="U186:AC186"/>
    <mergeCell ref="A187:B192"/>
    <mergeCell ref="C187:N187"/>
    <mergeCell ref="O187:P192"/>
    <mergeCell ref="Q187:R187"/>
    <mergeCell ref="S187:T192"/>
    <mergeCell ref="U187:AC187"/>
    <mergeCell ref="AD187:AF192"/>
    <mergeCell ref="D188:N188"/>
    <mergeCell ref="Q188:R188"/>
    <mergeCell ref="U188:AC188"/>
    <mergeCell ref="S221:T221"/>
    <mergeCell ref="U221:AF221"/>
    <mergeCell ref="A223:F223"/>
    <mergeCell ref="Q189:R189"/>
    <mergeCell ref="U189:AC189"/>
    <mergeCell ref="D190:N190"/>
    <mergeCell ref="Q190:R190"/>
    <mergeCell ref="U190:AC190"/>
    <mergeCell ref="D191:N191"/>
    <mergeCell ref="Q191:R191"/>
    <mergeCell ref="U191:AC191"/>
    <mergeCell ref="Q209:R209"/>
    <mergeCell ref="U209:AC209"/>
    <mergeCell ref="A198:AF198"/>
    <mergeCell ref="A199:AF199"/>
    <mergeCell ref="A200:B201"/>
    <mergeCell ref="C200:N201"/>
    <mergeCell ref="O200:P201"/>
    <mergeCell ref="A224:F224"/>
    <mergeCell ref="A225:F225"/>
    <mergeCell ref="A226:F226"/>
    <mergeCell ref="A227:F227"/>
    <mergeCell ref="AD215:AF215"/>
    <mergeCell ref="A217:AF217"/>
    <mergeCell ref="A218:AF218"/>
    <mergeCell ref="A215:B215"/>
    <mergeCell ref="C215:N215"/>
    <mergeCell ref="O215:P215"/>
    <mergeCell ref="Q215:R215"/>
    <mergeCell ref="S215:T215"/>
    <mergeCell ref="U215:AC215"/>
    <mergeCell ref="C20:F20"/>
    <mergeCell ref="C21:F21"/>
    <mergeCell ref="C23:F23"/>
    <mergeCell ref="B24:F24"/>
    <mergeCell ref="C19:F19"/>
    <mergeCell ref="C17:F17"/>
    <mergeCell ref="B18:O18"/>
    <mergeCell ref="Q18:AF19"/>
    <mergeCell ref="C11:F11"/>
    <mergeCell ref="B12:O12"/>
    <mergeCell ref="Q12:AF13"/>
    <mergeCell ref="C13:F13"/>
    <mergeCell ref="C14:F14"/>
    <mergeCell ref="C15:F15"/>
    <mergeCell ref="C16:F16"/>
    <mergeCell ref="B28:C28"/>
    <mergeCell ref="T28:V28"/>
    <mergeCell ref="Q23:T23"/>
    <mergeCell ref="Q24:T24"/>
    <mergeCell ref="Q25:T25"/>
    <mergeCell ref="Q26:T26"/>
    <mergeCell ref="Q27:T27"/>
    <mergeCell ref="Q21:U22"/>
    <mergeCell ref="B25:F25"/>
    <mergeCell ref="B26:F27"/>
    <mergeCell ref="G26:G27"/>
    <mergeCell ref="H26:H27"/>
    <mergeCell ref="I26:I27"/>
    <mergeCell ref="J26:J27"/>
    <mergeCell ref="K26:K27"/>
    <mergeCell ref="L26:L27"/>
    <mergeCell ref="M26:M27"/>
    <mergeCell ref="N26:N27"/>
    <mergeCell ref="A160:B163"/>
    <mergeCell ref="C160:N160"/>
    <mergeCell ref="O160:P163"/>
    <mergeCell ref="S160:T163"/>
    <mergeCell ref="AD160:AF163"/>
    <mergeCell ref="Q162:R162"/>
    <mergeCell ref="D162:N162"/>
    <mergeCell ref="U162:AC162"/>
    <mergeCell ref="D163:N163"/>
    <mergeCell ref="Q163:R163"/>
    <mergeCell ref="U163:AC163"/>
    <mergeCell ref="D161:N161"/>
    <mergeCell ref="Q161:R161"/>
    <mergeCell ref="U161:AC161"/>
    <mergeCell ref="AD164:AF172"/>
    <mergeCell ref="D165:N165"/>
    <mergeCell ref="Q165:R165"/>
    <mergeCell ref="U165:AC165"/>
    <mergeCell ref="D170:N170"/>
    <mergeCell ref="Q170:R170"/>
    <mergeCell ref="U170:AC170"/>
    <mergeCell ref="D171:N171"/>
    <mergeCell ref="Q171:R171"/>
    <mergeCell ref="U171:AC171"/>
    <mergeCell ref="D172:N172"/>
    <mergeCell ref="Q172:R172"/>
    <mergeCell ref="U172:AC172"/>
    <mergeCell ref="D168:N168"/>
    <mergeCell ref="Q168:R168"/>
    <mergeCell ref="U168:AC168"/>
    <mergeCell ref="D169:N169"/>
    <mergeCell ref="Q169:R169"/>
    <mergeCell ref="U169:AC169"/>
    <mergeCell ref="D166:N166"/>
    <mergeCell ref="Q166:R166"/>
    <mergeCell ref="U166:AC166"/>
    <mergeCell ref="D167:N167"/>
    <mergeCell ref="Q167:R167"/>
    <mergeCell ref="U167:AC167"/>
    <mergeCell ref="A173:B173"/>
    <mergeCell ref="C173:N173"/>
    <mergeCell ref="O173:P173"/>
    <mergeCell ref="Q173:R173"/>
    <mergeCell ref="S173:T173"/>
    <mergeCell ref="U173:AC173"/>
    <mergeCell ref="A164:B172"/>
    <mergeCell ref="C164:N164"/>
    <mergeCell ref="O164:P172"/>
    <mergeCell ref="Q164:R164"/>
    <mergeCell ref="S164:T172"/>
    <mergeCell ref="U164:AC164"/>
    <mergeCell ref="AD173:AF173"/>
    <mergeCell ref="A174:B174"/>
    <mergeCell ref="C174:N174"/>
    <mergeCell ref="O174:P174"/>
    <mergeCell ref="Q174:R174"/>
    <mergeCell ref="S174:T174"/>
    <mergeCell ref="U174:AC174"/>
    <mergeCell ref="AD174:AF174"/>
    <mergeCell ref="A175:B175"/>
    <mergeCell ref="C175:N175"/>
    <mergeCell ref="O175:P175"/>
    <mergeCell ref="Q175:R175"/>
    <mergeCell ref="S175:T175"/>
    <mergeCell ref="U175:AC175"/>
    <mergeCell ref="AD175:AF175"/>
    <mergeCell ref="Q208:R208"/>
    <mergeCell ref="U208:AC208"/>
    <mergeCell ref="E209:N209"/>
    <mergeCell ref="E210:N210"/>
    <mergeCell ref="Q210:R210"/>
    <mergeCell ref="U210:AC210"/>
    <mergeCell ref="E211:N211"/>
    <mergeCell ref="Q211:R211"/>
    <mergeCell ref="U211:AC211"/>
    <mergeCell ref="D192:N192"/>
    <mergeCell ref="Q192:R192"/>
    <mergeCell ref="U192:AC192"/>
    <mergeCell ref="C202:N202"/>
    <mergeCell ref="O202:P214"/>
    <mergeCell ref="Q202:R202"/>
    <mergeCell ref="S202:T214"/>
    <mergeCell ref="U202:AC202"/>
    <mergeCell ref="D203:N203"/>
    <mergeCell ref="Q203:R203"/>
    <mergeCell ref="U203:AC203"/>
    <mergeCell ref="E204:N204"/>
    <mergeCell ref="Q204:R204"/>
    <mergeCell ref="U204:AC204"/>
    <mergeCell ref="E205:N205"/>
    <mergeCell ref="Q205:R205"/>
    <mergeCell ref="A195:AF195"/>
    <mergeCell ref="A196:AF196"/>
    <mergeCell ref="Q200:R201"/>
    <mergeCell ref="S200:T201"/>
    <mergeCell ref="U200:AC201"/>
    <mergeCell ref="AD200:AF201"/>
    <mergeCell ref="AD202:AF214"/>
    <mergeCell ref="E208:N208"/>
    <mergeCell ref="A228:F228"/>
    <mergeCell ref="A229:F229"/>
    <mergeCell ref="Q213:R213"/>
    <mergeCell ref="U213:AC213"/>
    <mergeCell ref="E212:N212"/>
    <mergeCell ref="Q212:R212"/>
    <mergeCell ref="U212:AC212"/>
    <mergeCell ref="D214:N214"/>
    <mergeCell ref="Q214:R214"/>
    <mergeCell ref="U214:AC214"/>
    <mergeCell ref="D213:N213"/>
    <mergeCell ref="A202:B214"/>
    <mergeCell ref="U205:AC205"/>
    <mergeCell ref="E206:N206"/>
    <mergeCell ref="Q206:R206"/>
    <mergeCell ref="U206:AC206"/>
    <mergeCell ref="D207:N207"/>
    <mergeCell ref="Q207:R207"/>
    <mergeCell ref="U207:AC207"/>
    <mergeCell ref="A220:AF220"/>
    <mergeCell ref="A221:B221"/>
    <mergeCell ref="C221:N221"/>
    <mergeCell ref="O221:P221"/>
    <mergeCell ref="Q221:R221"/>
  </mergeCells>
  <dataValidations count="4">
    <dataValidation type="list" allowBlank="1" showInputMessage="1" showErrorMessage="1" sqref="Q140:R142 Q128:R128 Q125:R126 Q72:R77 Q80:R83 Q92:R92 Q136:R136 Q133:Q135 Q122:R123 Q94:R94" xr:uid="{6FABF0E2-A0B6-44A2-8EEB-E118BEF57AFE}">
      <formula1>$AK$244:$AK$247</formula1>
    </dataValidation>
    <dataValidation type="list" allowBlank="1" showInputMessage="1" showErrorMessage="1" sqref="Q44:R50 Q109:R111 Q95 Q59:R59 Q52:R54" xr:uid="{C56AEE52-F50C-48D5-8E2B-778E6D460AE6}">
      <formula1>$AK$239:$AK$242</formula1>
    </dataValidation>
    <dataValidation type="list" allowBlank="1" showInputMessage="1" showErrorMessage="1" sqref="Q43:R43 Q55:R58 Q60:R61 Q93:R93 Q112:R112 Q130:R131" xr:uid="{AA2DFBC4-D789-4343-829A-CEB53B016C96}">
      <formula1>$AK$239:$AK$243</formula1>
    </dataValidation>
    <dataValidation type="list" allowBlank="1" showInputMessage="1" showErrorMessage="1" sqref="Q143:R143 Q204:R206 Q188:R192 Q186:R186 Q161:R163 Q155:R159 Q151:R153 Q146:R149 Q165:R175 Q177:R179 Q208:R214" xr:uid="{944BF727-B51F-452C-B154-414167D4D27D}">
      <formula1>$AK$236:$AK$238</formula1>
    </dataValidation>
  </dataValidations>
  <hyperlinks>
    <hyperlink ref="A224:E224" location="'Urine Module'!A1" display="- Urine module" xr:uid="{2500C835-675C-4174-856E-032E68C2AB63}"/>
    <hyperlink ref="A224:F224" location="'General AMR Module'!A1" display="- General AMR module" xr:uid="{0337A129-FB5A-4A42-95E2-23FB455F9E56}"/>
    <hyperlink ref="A225:E225" location="'Feces Module'!A1" display="- Feces module" xr:uid="{47044429-374D-4B49-9AB6-CFC375EFA1FC}"/>
    <hyperlink ref="A226:E226" location="'Blood Module'!A1" display="- Blood module" xr:uid="{E819B8C6-6B18-45AB-AA72-A9A655FABC1E}"/>
    <hyperlink ref="A227:E227" location="'Genital Module'!A1" display="- Genital module" xr:uid="{E130FEE8-DB02-4764-8B24-25BEBD235542}"/>
    <hyperlink ref="A228:E228" location="'Pulmonary Module'!A1" display="- Pulmonary module" xr:uid="{F7CB3951-C731-44B5-8A4B-88F8123BC7F2}"/>
    <hyperlink ref="A229:E229" location="'Wound Module'!A1" display="- Wound module" xr:uid="{47FC35A7-2171-4C86-AE51-4903B6860DFA}"/>
    <hyperlink ref="A225:F225" location="'Urine Module'!A1" display="- Urine module" xr:uid="{F0B825DB-D311-45B8-8699-AAE09975B468}"/>
    <hyperlink ref="A226:F226" location="'Feces Module'!A1" display="- Faeces module" xr:uid="{D076D0DB-DA16-46D8-A61E-5DDEFAEC8CEF}"/>
    <hyperlink ref="A227:F227" location="'Blood Module'!A1" display="- Blood module" xr:uid="{19D94138-D185-4EF1-8CA3-5011C97FA263}"/>
    <hyperlink ref="A228:F228" location="'Genital Module'!A1" display="- Genital module" xr:uid="{B3F15DA1-27E2-4886-B6EB-1F4C29AA9E99}"/>
    <hyperlink ref="A229:F229" location="'Pulmonary Module'!A1" display="- Pulmonary module" xr:uid="{CE25D15C-00AA-43C1-8FA7-0E72A9853145}"/>
  </hyperlinks>
  <pageMargins left="0.7" right="0.7" top="0.75" bottom="0.75" header="0.3" footer="0.3"/>
  <pageSetup paperSize="9" orientation="portrait"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N128"/>
  <sheetViews>
    <sheetView showGridLines="0" zoomScaleNormal="100" workbookViewId="0">
      <selection activeCell="Q5" sqref="Q5"/>
    </sheetView>
  </sheetViews>
  <sheetFormatPr baseColWidth="10" defaultColWidth="11.5" defaultRowHeight="15"/>
  <cols>
    <col min="1" max="16384" width="11.5" style="227"/>
  </cols>
  <sheetData>
    <row r="1" spans="1:14" ht="210" customHeight="1">
      <c r="A1" s="534" t="s">
        <v>2279</v>
      </c>
      <c r="B1" s="946"/>
      <c r="C1" s="946"/>
      <c r="D1" s="946"/>
      <c r="E1" s="946"/>
      <c r="F1" s="946"/>
      <c r="G1" s="946"/>
      <c r="H1" s="946"/>
      <c r="I1" s="946"/>
      <c r="J1" s="946"/>
      <c r="K1" s="946"/>
      <c r="L1" s="946"/>
      <c r="M1" s="946"/>
      <c r="N1" s="946"/>
    </row>
    <row r="2" spans="1:14" ht="33.75" customHeight="1">
      <c r="A2" s="948" t="s">
        <v>2119</v>
      </c>
      <c r="B2" s="948"/>
      <c r="C2" s="948"/>
      <c r="D2" s="948"/>
      <c r="E2" s="948"/>
      <c r="F2" s="948"/>
      <c r="G2" s="948"/>
      <c r="H2" s="948"/>
      <c r="I2" s="948"/>
      <c r="J2" s="948"/>
      <c r="K2" s="948"/>
      <c r="L2" s="948"/>
      <c r="M2" s="948"/>
      <c r="N2" s="948"/>
    </row>
    <row r="3" spans="1:14" ht="13.5" customHeight="1"/>
    <row r="4" spans="1:14" ht="19">
      <c r="A4" s="954" t="s">
        <v>412</v>
      </c>
      <c r="B4" s="954"/>
      <c r="C4" s="954"/>
      <c r="D4" s="954"/>
      <c r="E4" s="954"/>
      <c r="F4" s="954"/>
      <c r="G4" s="953" t="s">
        <v>413</v>
      </c>
      <c r="H4" s="953"/>
      <c r="I4" s="953" t="s">
        <v>414</v>
      </c>
      <c r="J4" s="953"/>
      <c r="K4" s="953" t="s">
        <v>415</v>
      </c>
      <c r="L4" s="953"/>
      <c r="M4" s="953" t="s">
        <v>416</v>
      </c>
      <c r="N4" s="953"/>
    </row>
    <row r="5" spans="1:14" ht="13.5" customHeight="1">
      <c r="A5" s="449" t="s">
        <v>417</v>
      </c>
      <c r="B5" s="449"/>
      <c r="C5" s="449"/>
      <c r="D5" s="449"/>
      <c r="E5" s="449"/>
      <c r="F5" s="449"/>
      <c r="G5" s="949"/>
      <c r="H5" s="949"/>
      <c r="I5" s="949"/>
      <c r="J5" s="949"/>
      <c r="K5" s="949"/>
      <c r="L5" s="949"/>
      <c r="M5" s="949"/>
      <c r="N5" s="949"/>
    </row>
    <row r="6" spans="1:14" ht="13.5" customHeight="1">
      <c r="A6" s="597" t="s">
        <v>418</v>
      </c>
      <c r="B6" s="598"/>
      <c r="C6" s="598"/>
      <c r="D6" s="598"/>
      <c r="E6" s="598"/>
      <c r="F6" s="599"/>
      <c r="G6" s="228" t="s">
        <v>107</v>
      </c>
      <c r="H6" s="228" t="s">
        <v>419</v>
      </c>
      <c r="I6" s="228" t="s">
        <v>107</v>
      </c>
      <c r="J6" s="228" t="s">
        <v>419</v>
      </c>
      <c r="K6" s="228" t="s">
        <v>107</v>
      </c>
      <c r="L6" s="228" t="s">
        <v>419</v>
      </c>
      <c r="M6" s="228" t="s">
        <v>107</v>
      </c>
      <c r="N6" s="228" t="s">
        <v>419</v>
      </c>
    </row>
    <row r="7" spans="1:14" ht="13.5" customHeight="1">
      <c r="A7" s="512" t="s">
        <v>2231</v>
      </c>
      <c r="B7" s="512"/>
      <c r="C7" s="512"/>
      <c r="D7" s="512"/>
      <c r="E7" s="512"/>
      <c r="F7" s="512"/>
      <c r="G7" s="512"/>
      <c r="H7" s="512"/>
      <c r="I7" s="512"/>
      <c r="J7" s="512"/>
      <c r="K7" s="512"/>
      <c r="L7" s="512"/>
      <c r="M7" s="512"/>
      <c r="N7" s="512"/>
    </row>
    <row r="8" spans="1:14" ht="13.5" customHeight="1">
      <c r="A8" s="449" t="s">
        <v>421</v>
      </c>
      <c r="B8" s="449"/>
      <c r="C8" s="449"/>
      <c r="D8" s="449"/>
      <c r="E8" s="449"/>
      <c r="F8" s="449"/>
      <c r="G8" s="16"/>
      <c r="H8" s="26"/>
      <c r="I8" s="16"/>
      <c r="J8" s="26"/>
      <c r="K8" s="16"/>
      <c r="L8" s="26"/>
      <c r="M8" s="16"/>
      <c r="N8" s="26"/>
    </row>
    <row r="9" spans="1:14" ht="13.5" customHeight="1">
      <c r="A9" s="449" t="s">
        <v>422</v>
      </c>
      <c r="B9" s="449"/>
      <c r="C9" s="449"/>
      <c r="D9" s="449"/>
      <c r="E9" s="449"/>
      <c r="F9" s="449"/>
      <c r="G9" s="16"/>
      <c r="H9" s="26"/>
      <c r="I9" s="16"/>
      <c r="J9" s="26"/>
      <c r="K9" s="16"/>
      <c r="L9" s="26"/>
      <c r="M9" s="16"/>
      <c r="N9" s="26"/>
    </row>
    <row r="10" spans="1:14" ht="13.5" customHeight="1">
      <c r="A10" s="449" t="s">
        <v>423</v>
      </c>
      <c r="B10" s="449"/>
      <c r="C10" s="449"/>
      <c r="D10" s="449"/>
      <c r="E10" s="449"/>
      <c r="F10" s="449"/>
      <c r="G10" s="16"/>
      <c r="H10" s="26"/>
      <c r="I10" s="16"/>
      <c r="J10" s="26"/>
      <c r="K10" s="16"/>
      <c r="L10" s="26"/>
      <c r="M10" s="16"/>
      <c r="N10" s="26"/>
    </row>
    <row r="11" spans="1:14" ht="13.5" customHeight="1">
      <c r="A11" s="449" t="s">
        <v>424</v>
      </c>
      <c r="B11" s="449"/>
      <c r="C11" s="449"/>
      <c r="D11" s="449"/>
      <c r="E11" s="449"/>
      <c r="F11" s="449"/>
      <c r="G11" s="16"/>
      <c r="H11" s="26"/>
      <c r="I11" s="16"/>
      <c r="J11" s="26"/>
      <c r="K11" s="16"/>
      <c r="L11" s="26"/>
      <c r="M11" s="16"/>
      <c r="N11" s="26"/>
    </row>
    <row r="12" spans="1:14" ht="13.5" customHeight="1">
      <c r="A12" s="449" t="s">
        <v>425</v>
      </c>
      <c r="B12" s="449"/>
      <c r="C12" s="449"/>
      <c r="D12" s="449"/>
      <c r="E12" s="449"/>
      <c r="F12" s="449"/>
      <c r="G12" s="16"/>
      <c r="H12" s="26"/>
      <c r="I12" s="16"/>
      <c r="J12" s="26"/>
      <c r="K12" s="16"/>
      <c r="L12" s="26"/>
      <c r="M12" s="16"/>
      <c r="N12" s="26"/>
    </row>
    <row r="13" spans="1:14" ht="13.5" customHeight="1">
      <c r="A13" s="449" t="s">
        <v>426</v>
      </c>
      <c r="B13" s="449"/>
      <c r="C13" s="449"/>
      <c r="D13" s="449"/>
      <c r="E13" s="449"/>
      <c r="F13" s="449"/>
      <c r="G13" s="16"/>
      <c r="H13" s="26"/>
      <c r="I13" s="16"/>
      <c r="J13" s="26"/>
      <c r="K13" s="16"/>
      <c r="L13" s="26"/>
      <c r="M13" s="16"/>
      <c r="N13" s="26"/>
    </row>
    <row r="14" spans="1:14" ht="13.5" customHeight="1">
      <c r="A14" s="449" t="s">
        <v>427</v>
      </c>
      <c r="B14" s="449"/>
      <c r="C14" s="449"/>
      <c r="D14" s="449"/>
      <c r="E14" s="449"/>
      <c r="F14" s="449"/>
      <c r="G14" s="16"/>
      <c r="H14" s="26"/>
      <c r="I14" s="16"/>
      <c r="J14" s="26"/>
      <c r="K14" s="16"/>
      <c r="L14" s="26"/>
      <c r="M14" s="16"/>
      <c r="N14" s="26"/>
    </row>
    <row r="15" spans="1:14" ht="13.5" customHeight="1">
      <c r="A15" s="449" t="s">
        <v>428</v>
      </c>
      <c r="B15" s="449"/>
      <c r="C15" s="449"/>
      <c r="D15" s="449"/>
      <c r="E15" s="449"/>
      <c r="F15" s="449"/>
      <c r="G15" s="16"/>
      <c r="H15" s="26"/>
      <c r="I15" s="16"/>
      <c r="J15" s="26"/>
      <c r="K15" s="16"/>
      <c r="L15" s="26"/>
      <c r="M15" s="16"/>
      <c r="N15" s="26"/>
    </row>
    <row r="16" spans="1:14" ht="13.5" customHeight="1">
      <c r="A16" s="449" t="s">
        <v>429</v>
      </c>
      <c r="B16" s="449"/>
      <c r="C16" s="449"/>
      <c r="D16" s="449"/>
      <c r="E16" s="449"/>
      <c r="F16" s="449"/>
      <c r="G16" s="16"/>
      <c r="H16" s="26"/>
      <c r="I16" s="16"/>
      <c r="J16" s="26"/>
      <c r="K16" s="16"/>
      <c r="L16" s="26"/>
      <c r="M16" s="16"/>
      <c r="N16" s="26"/>
    </row>
    <row r="17" spans="1:14" ht="13.5" customHeight="1">
      <c r="A17" s="449" t="s">
        <v>430</v>
      </c>
      <c r="B17" s="449"/>
      <c r="C17" s="449"/>
      <c r="D17" s="449"/>
      <c r="E17" s="449"/>
      <c r="F17" s="449"/>
      <c r="G17" s="16"/>
      <c r="H17" s="26"/>
      <c r="I17" s="16"/>
      <c r="J17" s="26"/>
      <c r="K17" s="16"/>
      <c r="L17" s="26"/>
      <c r="M17" s="16"/>
      <c r="N17" s="26"/>
    </row>
    <row r="18" spans="1:14" ht="13.5" customHeight="1">
      <c r="A18" s="449" t="s">
        <v>431</v>
      </c>
      <c r="B18" s="449"/>
      <c r="C18" s="449"/>
      <c r="D18" s="449"/>
      <c r="E18" s="449"/>
      <c r="F18" s="449"/>
      <c r="G18" s="16"/>
      <c r="H18" s="26"/>
      <c r="I18" s="16"/>
      <c r="J18" s="26"/>
      <c r="K18" s="16"/>
      <c r="L18" s="26"/>
      <c r="M18" s="16"/>
      <c r="N18" s="26"/>
    </row>
    <row r="19" spans="1:14" ht="13.5" customHeight="1" thickBot="1">
      <c r="A19" s="611" t="s">
        <v>432</v>
      </c>
      <c r="B19" s="611"/>
      <c r="C19" s="611"/>
      <c r="D19" s="611"/>
      <c r="E19" s="611"/>
      <c r="F19" s="611"/>
      <c r="G19" s="16"/>
      <c r="H19" s="26"/>
      <c r="I19" s="16"/>
      <c r="J19" s="26"/>
      <c r="K19" s="16"/>
      <c r="L19" s="26"/>
      <c r="M19" s="16"/>
      <c r="N19" s="26"/>
    </row>
    <row r="20" spans="1:14" ht="13.5" customHeight="1" thickBot="1">
      <c r="A20" s="944" t="s">
        <v>2270</v>
      </c>
      <c r="B20" s="945"/>
      <c r="C20" s="945"/>
      <c r="D20" s="945"/>
      <c r="E20" s="945"/>
      <c r="F20" s="945"/>
      <c r="G20" s="27"/>
      <c r="H20" s="28"/>
      <c r="I20" s="27"/>
      <c r="J20" s="28"/>
      <c r="K20" s="27"/>
      <c r="L20" s="28"/>
      <c r="M20" s="27"/>
      <c r="N20" s="29"/>
    </row>
    <row r="21" spans="1:14" ht="13.5" customHeight="1">
      <c r="A21" s="128"/>
      <c r="B21" s="128"/>
      <c r="C21" s="128"/>
      <c r="D21" s="128"/>
      <c r="E21" s="128"/>
      <c r="F21" s="128"/>
      <c r="G21" s="95"/>
      <c r="H21" s="229"/>
      <c r="I21" s="95"/>
      <c r="J21" s="229"/>
      <c r="K21" s="95"/>
      <c r="L21" s="229"/>
      <c r="M21" s="95"/>
      <c r="N21" s="229"/>
    </row>
    <row r="22" spans="1:14" ht="13.5" customHeight="1">
      <c r="A22" s="512" t="s">
        <v>420</v>
      </c>
      <c r="B22" s="512"/>
      <c r="C22" s="512"/>
      <c r="D22" s="512"/>
      <c r="E22" s="512"/>
      <c r="F22" s="512"/>
      <c r="G22" s="512"/>
      <c r="H22" s="512"/>
      <c r="I22" s="512"/>
      <c r="J22" s="512"/>
      <c r="K22" s="512"/>
      <c r="L22" s="512"/>
      <c r="M22" s="512"/>
      <c r="N22" s="512"/>
    </row>
    <row r="23" spans="1:14" ht="13.5" customHeight="1">
      <c r="A23" s="449" t="s">
        <v>421</v>
      </c>
      <c r="B23" s="449"/>
      <c r="C23" s="449"/>
      <c r="D23" s="449"/>
      <c r="E23" s="449"/>
      <c r="F23" s="449"/>
      <c r="G23" s="16"/>
      <c r="H23" s="26"/>
      <c r="I23" s="16"/>
      <c r="J23" s="26"/>
      <c r="K23" s="16"/>
      <c r="L23" s="26"/>
      <c r="M23" s="16"/>
      <c r="N23" s="26"/>
    </row>
    <row r="24" spans="1:14" ht="13.5" customHeight="1">
      <c r="A24" s="449" t="s">
        <v>422</v>
      </c>
      <c r="B24" s="449"/>
      <c r="C24" s="449"/>
      <c r="D24" s="449"/>
      <c r="E24" s="449"/>
      <c r="F24" s="449"/>
      <c r="G24" s="16"/>
      <c r="H24" s="26"/>
      <c r="I24" s="16"/>
      <c r="J24" s="26"/>
      <c r="K24" s="16"/>
      <c r="L24" s="26"/>
      <c r="M24" s="16"/>
      <c r="N24" s="26"/>
    </row>
    <row r="25" spans="1:14" ht="13.5" customHeight="1">
      <c r="A25" s="449" t="s">
        <v>423</v>
      </c>
      <c r="B25" s="449"/>
      <c r="C25" s="449"/>
      <c r="D25" s="449"/>
      <c r="E25" s="449"/>
      <c r="F25" s="449"/>
      <c r="G25" s="16"/>
      <c r="H25" s="26"/>
      <c r="I25" s="16"/>
      <c r="J25" s="26"/>
      <c r="K25" s="16"/>
      <c r="L25" s="26"/>
      <c r="M25" s="16"/>
      <c r="N25" s="26"/>
    </row>
    <row r="26" spans="1:14" ht="13.5" customHeight="1">
      <c r="A26" s="449" t="s">
        <v>424</v>
      </c>
      <c r="B26" s="449"/>
      <c r="C26" s="449"/>
      <c r="D26" s="449"/>
      <c r="E26" s="449"/>
      <c r="F26" s="449"/>
      <c r="G26" s="16"/>
      <c r="H26" s="26"/>
      <c r="I26" s="16"/>
      <c r="J26" s="26"/>
      <c r="K26" s="16"/>
      <c r="L26" s="26"/>
      <c r="M26" s="16"/>
      <c r="N26" s="26"/>
    </row>
    <row r="27" spans="1:14" ht="13.5" customHeight="1">
      <c r="A27" s="449" t="s">
        <v>425</v>
      </c>
      <c r="B27" s="449"/>
      <c r="C27" s="449"/>
      <c r="D27" s="449"/>
      <c r="E27" s="449"/>
      <c r="F27" s="449"/>
      <c r="G27" s="16"/>
      <c r="H27" s="26"/>
      <c r="I27" s="16"/>
      <c r="J27" s="26"/>
      <c r="K27" s="16"/>
      <c r="L27" s="26"/>
      <c r="M27" s="16"/>
      <c r="N27" s="26"/>
    </row>
    <row r="28" spans="1:14" ht="13.5" customHeight="1">
      <c r="A28" s="449" t="s">
        <v>426</v>
      </c>
      <c r="B28" s="449"/>
      <c r="C28" s="449"/>
      <c r="D28" s="449"/>
      <c r="E28" s="449"/>
      <c r="F28" s="449"/>
      <c r="G28" s="16"/>
      <c r="H28" s="26"/>
      <c r="I28" s="16"/>
      <c r="J28" s="26"/>
      <c r="K28" s="16"/>
      <c r="L28" s="26"/>
      <c r="M28" s="16"/>
      <c r="N28" s="26"/>
    </row>
    <row r="29" spans="1:14" ht="13.5" customHeight="1">
      <c r="A29" s="449" t="s">
        <v>427</v>
      </c>
      <c r="B29" s="449"/>
      <c r="C29" s="449"/>
      <c r="D29" s="449"/>
      <c r="E29" s="449"/>
      <c r="F29" s="449"/>
      <c r="G29" s="16"/>
      <c r="H29" s="26"/>
      <c r="I29" s="16"/>
      <c r="J29" s="26"/>
      <c r="K29" s="16"/>
      <c r="L29" s="26"/>
      <c r="M29" s="16"/>
      <c r="N29" s="26"/>
    </row>
    <row r="30" spans="1:14" ht="13.5" customHeight="1">
      <c r="A30" s="449" t="s">
        <v>428</v>
      </c>
      <c r="B30" s="449"/>
      <c r="C30" s="449"/>
      <c r="D30" s="449"/>
      <c r="E30" s="449"/>
      <c r="F30" s="449"/>
      <c r="G30" s="16"/>
      <c r="H30" s="26"/>
      <c r="I30" s="16"/>
      <c r="J30" s="26"/>
      <c r="K30" s="16"/>
      <c r="L30" s="26"/>
      <c r="M30" s="16"/>
      <c r="N30" s="26"/>
    </row>
    <row r="31" spans="1:14" ht="13.5" customHeight="1">
      <c r="A31" s="449" t="s">
        <v>429</v>
      </c>
      <c r="B31" s="449"/>
      <c r="C31" s="449"/>
      <c r="D31" s="449"/>
      <c r="E31" s="449"/>
      <c r="F31" s="449"/>
      <c r="G31" s="16"/>
      <c r="H31" s="26"/>
      <c r="I31" s="16"/>
      <c r="J31" s="26"/>
      <c r="K31" s="16"/>
      <c r="L31" s="26"/>
      <c r="M31" s="16"/>
      <c r="N31" s="26"/>
    </row>
    <row r="32" spans="1:14" ht="13.5" customHeight="1">
      <c r="A32" s="449" t="s">
        <v>430</v>
      </c>
      <c r="B32" s="449"/>
      <c r="C32" s="449"/>
      <c r="D32" s="449"/>
      <c r="E32" s="449"/>
      <c r="F32" s="449"/>
      <c r="G32" s="16"/>
      <c r="H32" s="26"/>
      <c r="I32" s="16"/>
      <c r="J32" s="26"/>
      <c r="K32" s="16"/>
      <c r="L32" s="26"/>
      <c r="M32" s="16"/>
      <c r="N32" s="26"/>
    </row>
    <row r="33" spans="1:14" ht="13.5" customHeight="1">
      <c r="A33" s="449" t="s">
        <v>431</v>
      </c>
      <c r="B33" s="449"/>
      <c r="C33" s="449"/>
      <c r="D33" s="449"/>
      <c r="E33" s="449"/>
      <c r="F33" s="449"/>
      <c r="G33" s="16"/>
      <c r="H33" s="26"/>
      <c r="I33" s="16"/>
      <c r="J33" s="26"/>
      <c r="K33" s="16"/>
      <c r="L33" s="26"/>
      <c r="M33" s="16"/>
      <c r="N33" s="26"/>
    </row>
    <row r="34" spans="1:14" ht="13.5" customHeight="1" thickBot="1">
      <c r="A34" s="611" t="s">
        <v>432</v>
      </c>
      <c r="B34" s="611"/>
      <c r="C34" s="611"/>
      <c r="D34" s="611"/>
      <c r="E34" s="611"/>
      <c r="F34" s="611"/>
      <c r="G34" s="16"/>
      <c r="H34" s="26"/>
      <c r="I34" s="16"/>
      <c r="J34" s="26"/>
      <c r="K34" s="16"/>
      <c r="L34" s="26"/>
      <c r="M34" s="16"/>
      <c r="N34" s="26"/>
    </row>
    <row r="35" spans="1:14" ht="13.5" customHeight="1" thickBot="1">
      <c r="A35" s="944" t="s">
        <v>433</v>
      </c>
      <c r="B35" s="945"/>
      <c r="C35" s="945"/>
      <c r="D35" s="945"/>
      <c r="E35" s="945"/>
      <c r="F35" s="945"/>
      <c r="G35" s="27"/>
      <c r="H35" s="28"/>
      <c r="I35" s="27"/>
      <c r="J35" s="28"/>
      <c r="K35" s="27"/>
      <c r="L35" s="28"/>
      <c r="M35" s="27"/>
      <c r="N35" s="29"/>
    </row>
    <row r="36" spans="1:14" ht="13.5" customHeight="1">
      <c r="A36" s="128"/>
      <c r="B36" s="128"/>
      <c r="C36" s="128"/>
      <c r="D36" s="128"/>
      <c r="E36" s="128"/>
      <c r="F36" s="128"/>
      <c r="G36" s="95"/>
      <c r="H36" s="229"/>
      <c r="I36" s="95"/>
      <c r="J36" s="229"/>
      <c r="K36" s="95"/>
      <c r="L36" s="229"/>
      <c r="M36" s="95"/>
      <c r="N36" s="229"/>
    </row>
    <row r="37" spans="1:14" ht="13.5" customHeight="1">
      <c r="A37" s="512" t="s">
        <v>1671</v>
      </c>
      <c r="B37" s="512"/>
      <c r="C37" s="512"/>
      <c r="D37" s="512"/>
      <c r="E37" s="512"/>
      <c r="F37" s="512"/>
      <c r="G37" s="512"/>
      <c r="H37" s="512"/>
      <c r="I37" s="512"/>
      <c r="J37" s="512"/>
      <c r="K37" s="512"/>
      <c r="L37" s="512"/>
      <c r="M37" s="512"/>
      <c r="N37" s="512"/>
    </row>
    <row r="38" spans="1:14" ht="13.5" customHeight="1">
      <c r="A38" s="449" t="s">
        <v>421</v>
      </c>
      <c r="B38" s="449"/>
      <c r="C38" s="449"/>
      <c r="D38" s="449"/>
      <c r="E38" s="449"/>
      <c r="F38" s="449"/>
      <c r="G38" s="16"/>
      <c r="H38" s="26"/>
      <c r="I38" s="16"/>
      <c r="J38" s="26"/>
      <c r="K38" s="16"/>
      <c r="L38" s="26"/>
      <c r="M38" s="16"/>
      <c r="N38" s="26"/>
    </row>
    <row r="39" spans="1:14" ht="13.5" customHeight="1">
      <c r="A39" s="449" t="s">
        <v>422</v>
      </c>
      <c r="B39" s="449"/>
      <c r="C39" s="449"/>
      <c r="D39" s="449"/>
      <c r="E39" s="449"/>
      <c r="F39" s="449"/>
      <c r="G39" s="16"/>
      <c r="H39" s="26"/>
      <c r="I39" s="16"/>
      <c r="J39" s="26"/>
      <c r="K39" s="16"/>
      <c r="L39" s="26"/>
      <c r="M39" s="16"/>
      <c r="N39" s="26"/>
    </row>
    <row r="40" spans="1:14" ht="13.5" customHeight="1">
      <c r="A40" s="449" t="s">
        <v>423</v>
      </c>
      <c r="B40" s="449"/>
      <c r="C40" s="449"/>
      <c r="D40" s="449"/>
      <c r="E40" s="449"/>
      <c r="F40" s="449"/>
      <c r="G40" s="16"/>
      <c r="H40" s="26"/>
      <c r="I40" s="16"/>
      <c r="J40" s="26"/>
      <c r="K40" s="16"/>
      <c r="L40" s="26"/>
      <c r="M40" s="16"/>
      <c r="N40" s="26"/>
    </row>
    <row r="41" spans="1:14" ht="13.5" customHeight="1">
      <c r="A41" s="449" t="s">
        <v>424</v>
      </c>
      <c r="B41" s="449"/>
      <c r="C41" s="449"/>
      <c r="D41" s="449"/>
      <c r="E41" s="449"/>
      <c r="F41" s="449"/>
      <c r="G41" s="16"/>
      <c r="H41" s="26"/>
      <c r="I41" s="16"/>
      <c r="J41" s="26"/>
      <c r="K41" s="16"/>
      <c r="L41" s="26"/>
      <c r="M41" s="16"/>
      <c r="N41" s="26"/>
    </row>
    <row r="42" spans="1:14" ht="13.5" customHeight="1">
      <c r="A42" s="449" t="s">
        <v>425</v>
      </c>
      <c r="B42" s="449"/>
      <c r="C42" s="449"/>
      <c r="D42" s="449"/>
      <c r="E42" s="449"/>
      <c r="F42" s="449"/>
      <c r="G42" s="16"/>
      <c r="H42" s="26"/>
      <c r="I42" s="16"/>
      <c r="J42" s="26"/>
      <c r="K42" s="16"/>
      <c r="L42" s="26"/>
      <c r="M42" s="16"/>
      <c r="N42" s="26"/>
    </row>
    <row r="43" spans="1:14" ht="13.5" customHeight="1">
      <c r="A43" s="449" t="s">
        <v>426</v>
      </c>
      <c r="B43" s="449"/>
      <c r="C43" s="449"/>
      <c r="D43" s="449"/>
      <c r="E43" s="449"/>
      <c r="F43" s="449"/>
      <c r="G43" s="16"/>
      <c r="H43" s="26"/>
      <c r="I43" s="16"/>
      <c r="J43" s="26"/>
      <c r="K43" s="16"/>
      <c r="L43" s="26"/>
      <c r="M43" s="16"/>
      <c r="N43" s="26"/>
    </row>
    <row r="44" spans="1:14" ht="13.5" customHeight="1">
      <c r="A44" s="449" t="s">
        <v>427</v>
      </c>
      <c r="B44" s="449"/>
      <c r="C44" s="449"/>
      <c r="D44" s="449"/>
      <c r="E44" s="449"/>
      <c r="F44" s="449"/>
      <c r="G44" s="16"/>
      <c r="H44" s="26"/>
      <c r="I44" s="16"/>
      <c r="J44" s="26"/>
      <c r="K44" s="16"/>
      <c r="L44" s="26"/>
      <c r="M44" s="16"/>
      <c r="N44" s="26"/>
    </row>
    <row r="45" spans="1:14" ht="13.5" customHeight="1">
      <c r="A45" s="449" t="s">
        <v>428</v>
      </c>
      <c r="B45" s="449"/>
      <c r="C45" s="449"/>
      <c r="D45" s="449"/>
      <c r="E45" s="449"/>
      <c r="F45" s="449"/>
      <c r="G45" s="16"/>
      <c r="H45" s="26"/>
      <c r="I45" s="16"/>
      <c r="J45" s="26"/>
      <c r="K45" s="16"/>
      <c r="L45" s="26"/>
      <c r="M45" s="16"/>
      <c r="N45" s="26"/>
    </row>
    <row r="46" spans="1:14" ht="13.5" customHeight="1">
      <c r="A46" s="449" t="s">
        <v>429</v>
      </c>
      <c r="B46" s="449"/>
      <c r="C46" s="449"/>
      <c r="D46" s="449"/>
      <c r="E46" s="449"/>
      <c r="F46" s="449"/>
      <c r="G46" s="16"/>
      <c r="H46" s="26"/>
      <c r="I46" s="16"/>
      <c r="J46" s="26"/>
      <c r="K46" s="16"/>
      <c r="L46" s="26"/>
      <c r="M46" s="16"/>
      <c r="N46" s="26"/>
    </row>
    <row r="47" spans="1:14" ht="13.5" customHeight="1">
      <c r="A47" s="449" t="s">
        <v>430</v>
      </c>
      <c r="B47" s="449"/>
      <c r="C47" s="449"/>
      <c r="D47" s="449"/>
      <c r="E47" s="449"/>
      <c r="F47" s="449"/>
      <c r="G47" s="16"/>
      <c r="H47" s="26"/>
      <c r="I47" s="16"/>
      <c r="J47" s="26"/>
      <c r="K47" s="16"/>
      <c r="L47" s="26"/>
      <c r="M47" s="16"/>
      <c r="N47" s="26"/>
    </row>
    <row r="48" spans="1:14" ht="13.5" customHeight="1">
      <c r="A48" s="449" t="s">
        <v>431</v>
      </c>
      <c r="B48" s="449"/>
      <c r="C48" s="449"/>
      <c r="D48" s="449"/>
      <c r="E48" s="449"/>
      <c r="F48" s="449"/>
      <c r="G48" s="16"/>
      <c r="H48" s="26"/>
      <c r="I48" s="16"/>
      <c r="J48" s="26"/>
      <c r="K48" s="16"/>
      <c r="L48" s="26"/>
      <c r="M48" s="16"/>
      <c r="N48" s="26"/>
    </row>
    <row r="49" spans="1:14" ht="13.5" customHeight="1" thickBot="1">
      <c r="A49" s="611" t="s">
        <v>432</v>
      </c>
      <c r="B49" s="611"/>
      <c r="C49" s="611"/>
      <c r="D49" s="611"/>
      <c r="E49" s="611"/>
      <c r="F49" s="611"/>
      <c r="G49" s="16"/>
      <c r="H49" s="26"/>
      <c r="I49" s="16"/>
      <c r="J49" s="26"/>
      <c r="K49" s="16"/>
      <c r="L49" s="26"/>
      <c r="M49" s="16"/>
      <c r="N49" s="26"/>
    </row>
    <row r="50" spans="1:14" ht="13.5" customHeight="1" thickBot="1">
      <c r="A50" s="944" t="s">
        <v>1670</v>
      </c>
      <c r="B50" s="945"/>
      <c r="C50" s="945"/>
      <c r="D50" s="945"/>
      <c r="E50" s="945"/>
      <c r="F50" s="945"/>
      <c r="G50" s="27"/>
      <c r="H50" s="28"/>
      <c r="I50" s="27"/>
      <c r="J50" s="28"/>
      <c r="K50" s="27"/>
      <c r="L50" s="28"/>
      <c r="M50" s="27"/>
      <c r="N50" s="29"/>
    </row>
    <row r="51" spans="1:14" ht="13.5" customHeight="1">
      <c r="A51" s="128"/>
      <c r="B51" s="128"/>
      <c r="C51" s="128"/>
      <c r="D51" s="128"/>
      <c r="E51" s="128"/>
      <c r="F51" s="128"/>
      <c r="G51" s="95"/>
      <c r="H51" s="229"/>
      <c r="I51" s="95"/>
      <c r="J51" s="229"/>
      <c r="K51" s="95"/>
      <c r="L51" s="229"/>
      <c r="M51" s="95"/>
      <c r="N51" s="229"/>
    </row>
    <row r="52" spans="1:14" ht="13.5" customHeight="1">
      <c r="A52" s="512" t="s">
        <v>434</v>
      </c>
      <c r="B52" s="512"/>
      <c r="C52" s="512"/>
      <c r="D52" s="512"/>
      <c r="E52" s="512"/>
      <c r="F52" s="512"/>
      <c r="G52" s="512"/>
      <c r="H52" s="512"/>
      <c r="I52" s="512"/>
      <c r="J52" s="512"/>
      <c r="K52" s="512"/>
      <c r="L52" s="512"/>
      <c r="M52" s="512"/>
      <c r="N52" s="512"/>
    </row>
    <row r="53" spans="1:14" ht="13.5" customHeight="1">
      <c r="A53" s="449" t="s">
        <v>421</v>
      </c>
      <c r="B53" s="449"/>
      <c r="C53" s="449"/>
      <c r="D53" s="449"/>
      <c r="E53" s="449"/>
      <c r="F53" s="449"/>
      <c r="G53" s="16"/>
      <c r="H53" s="26"/>
      <c r="I53" s="16"/>
      <c r="J53" s="26"/>
      <c r="K53" s="16"/>
      <c r="L53" s="26"/>
      <c r="M53" s="16"/>
      <c r="N53" s="26"/>
    </row>
    <row r="54" spans="1:14" ht="13.5" customHeight="1">
      <c r="A54" s="449" t="s">
        <v>422</v>
      </c>
      <c r="B54" s="449"/>
      <c r="C54" s="449"/>
      <c r="D54" s="449"/>
      <c r="E54" s="449"/>
      <c r="F54" s="449"/>
      <c r="G54" s="16"/>
      <c r="H54" s="26"/>
      <c r="I54" s="16"/>
      <c r="J54" s="26"/>
      <c r="K54" s="16"/>
      <c r="L54" s="26"/>
      <c r="M54" s="16"/>
      <c r="N54" s="26"/>
    </row>
    <row r="55" spans="1:14" ht="13.5" customHeight="1">
      <c r="A55" s="449" t="s">
        <v>423</v>
      </c>
      <c r="B55" s="449"/>
      <c r="C55" s="449"/>
      <c r="D55" s="449"/>
      <c r="E55" s="449"/>
      <c r="F55" s="449"/>
      <c r="G55" s="16"/>
      <c r="H55" s="26"/>
      <c r="I55" s="16"/>
      <c r="J55" s="26"/>
      <c r="K55" s="16"/>
      <c r="L55" s="26"/>
      <c r="M55" s="16"/>
      <c r="N55" s="26"/>
    </row>
    <row r="56" spans="1:14" ht="13.5" customHeight="1">
      <c r="A56" s="449" t="s">
        <v>424</v>
      </c>
      <c r="B56" s="449"/>
      <c r="C56" s="449"/>
      <c r="D56" s="449"/>
      <c r="E56" s="449"/>
      <c r="F56" s="449"/>
      <c r="G56" s="16"/>
      <c r="H56" s="26"/>
      <c r="I56" s="16"/>
      <c r="J56" s="26"/>
      <c r="K56" s="16"/>
      <c r="L56" s="26"/>
      <c r="M56" s="16"/>
      <c r="N56" s="26"/>
    </row>
    <row r="57" spans="1:14" ht="13.5" customHeight="1">
      <c r="A57" s="449" t="s">
        <v>425</v>
      </c>
      <c r="B57" s="449"/>
      <c r="C57" s="449"/>
      <c r="D57" s="449"/>
      <c r="E57" s="449"/>
      <c r="F57" s="449"/>
      <c r="G57" s="16"/>
      <c r="H57" s="26"/>
      <c r="I57" s="16"/>
      <c r="J57" s="26"/>
      <c r="K57" s="16"/>
      <c r="L57" s="26"/>
      <c r="M57" s="16"/>
      <c r="N57" s="26"/>
    </row>
    <row r="58" spans="1:14" ht="13.5" customHeight="1">
      <c r="A58" s="449" t="s">
        <v>426</v>
      </c>
      <c r="B58" s="449"/>
      <c r="C58" s="449"/>
      <c r="D58" s="449"/>
      <c r="E58" s="449"/>
      <c r="F58" s="449"/>
      <c r="G58" s="16"/>
      <c r="H58" s="26"/>
      <c r="I58" s="16"/>
      <c r="J58" s="26"/>
      <c r="K58" s="16"/>
      <c r="L58" s="26"/>
      <c r="M58" s="16"/>
      <c r="N58" s="26"/>
    </row>
    <row r="59" spans="1:14" ht="13.5" customHeight="1">
      <c r="A59" s="449" t="s">
        <v>427</v>
      </c>
      <c r="B59" s="449"/>
      <c r="C59" s="449"/>
      <c r="D59" s="449"/>
      <c r="E59" s="449"/>
      <c r="F59" s="449"/>
      <c r="G59" s="16"/>
      <c r="H59" s="26"/>
      <c r="I59" s="16"/>
      <c r="J59" s="26"/>
      <c r="K59" s="16"/>
      <c r="L59" s="26"/>
      <c r="M59" s="16"/>
      <c r="N59" s="26"/>
    </row>
    <row r="60" spans="1:14" ht="13.5" customHeight="1">
      <c r="A60" s="449" t="s">
        <v>428</v>
      </c>
      <c r="B60" s="449"/>
      <c r="C60" s="449"/>
      <c r="D60" s="449"/>
      <c r="E60" s="449"/>
      <c r="F60" s="449"/>
      <c r="G60" s="16"/>
      <c r="H60" s="26"/>
      <c r="I60" s="16"/>
      <c r="J60" s="26"/>
      <c r="K60" s="16"/>
      <c r="L60" s="26"/>
      <c r="M60" s="16"/>
      <c r="N60" s="26"/>
    </row>
    <row r="61" spans="1:14" ht="13.5" customHeight="1">
      <c r="A61" s="449" t="s">
        <v>429</v>
      </c>
      <c r="B61" s="449"/>
      <c r="C61" s="449"/>
      <c r="D61" s="449"/>
      <c r="E61" s="449"/>
      <c r="F61" s="449"/>
      <c r="G61" s="16"/>
      <c r="H61" s="26"/>
      <c r="I61" s="16"/>
      <c r="J61" s="26"/>
      <c r="K61" s="16"/>
      <c r="L61" s="26"/>
      <c r="M61" s="16"/>
      <c r="N61" s="26"/>
    </row>
    <row r="62" spans="1:14" ht="13.5" customHeight="1">
      <c r="A62" s="449" t="s">
        <v>430</v>
      </c>
      <c r="B62" s="449"/>
      <c r="C62" s="449"/>
      <c r="D62" s="449"/>
      <c r="E62" s="449"/>
      <c r="F62" s="449"/>
      <c r="G62" s="16"/>
      <c r="H62" s="26"/>
      <c r="I62" s="16"/>
      <c r="J62" s="26"/>
      <c r="K62" s="16"/>
      <c r="L62" s="26"/>
      <c r="M62" s="16"/>
      <c r="N62" s="26"/>
    </row>
    <row r="63" spans="1:14" ht="13.5" customHeight="1">
      <c r="A63" s="449" t="s">
        <v>431</v>
      </c>
      <c r="B63" s="449"/>
      <c r="C63" s="449"/>
      <c r="D63" s="449"/>
      <c r="E63" s="449"/>
      <c r="F63" s="449"/>
      <c r="G63" s="16"/>
      <c r="H63" s="26"/>
      <c r="I63" s="16"/>
      <c r="J63" s="26"/>
      <c r="K63" s="16"/>
      <c r="L63" s="26"/>
      <c r="M63" s="16"/>
      <c r="N63" s="26"/>
    </row>
    <row r="64" spans="1:14" ht="13.5" customHeight="1" thickBot="1">
      <c r="A64" s="611" t="s">
        <v>432</v>
      </c>
      <c r="B64" s="611"/>
      <c r="C64" s="611"/>
      <c r="D64" s="611"/>
      <c r="E64" s="611"/>
      <c r="F64" s="611"/>
      <c r="G64" s="16"/>
      <c r="H64" s="26"/>
      <c r="I64" s="16"/>
      <c r="J64" s="26"/>
      <c r="K64" s="16"/>
      <c r="L64" s="26"/>
      <c r="M64" s="16"/>
      <c r="N64" s="26"/>
    </row>
    <row r="65" spans="1:14" ht="13.5" customHeight="1" thickBot="1">
      <c r="A65" s="944" t="s">
        <v>435</v>
      </c>
      <c r="B65" s="945"/>
      <c r="C65" s="945"/>
      <c r="D65" s="945"/>
      <c r="E65" s="945"/>
      <c r="F65" s="945"/>
      <c r="G65" s="27"/>
      <c r="H65" s="28"/>
      <c r="I65" s="27"/>
      <c r="J65" s="28"/>
      <c r="K65" s="27"/>
      <c r="L65" s="28"/>
      <c r="M65" s="27"/>
      <c r="N65" s="29"/>
    </row>
    <row r="66" spans="1:14" ht="13.5" customHeight="1">
      <c r="A66" s="93"/>
      <c r="B66" s="93"/>
      <c r="C66" s="93"/>
      <c r="D66" s="93"/>
      <c r="E66" s="93"/>
      <c r="F66" s="93"/>
      <c r="G66" s="93"/>
      <c r="H66" s="93"/>
      <c r="I66" s="93"/>
      <c r="J66" s="93"/>
      <c r="K66" s="93"/>
      <c r="L66" s="93"/>
      <c r="M66" s="93"/>
      <c r="N66" s="93"/>
    </row>
    <row r="67" spans="1:14" ht="13.5" customHeight="1">
      <c r="A67" s="512" t="s">
        <v>1501</v>
      </c>
      <c r="B67" s="512"/>
      <c r="C67" s="512"/>
      <c r="D67" s="512"/>
      <c r="E67" s="512"/>
      <c r="F67" s="512"/>
      <c r="G67" s="512"/>
      <c r="H67" s="512"/>
      <c r="I67" s="512"/>
      <c r="J67" s="512"/>
      <c r="K67" s="512"/>
      <c r="L67" s="512"/>
      <c r="M67" s="512"/>
      <c r="N67" s="512"/>
    </row>
    <row r="68" spans="1:14" ht="13.5" customHeight="1">
      <c r="A68" s="449" t="s">
        <v>421</v>
      </c>
      <c r="B68" s="449"/>
      <c r="C68" s="449"/>
      <c r="D68" s="449"/>
      <c r="E68" s="449"/>
      <c r="F68" s="449"/>
      <c r="G68" s="16"/>
      <c r="H68" s="62"/>
      <c r="I68" s="16"/>
      <c r="J68" s="26"/>
      <c r="K68" s="16"/>
      <c r="L68" s="26"/>
      <c r="M68" s="16"/>
      <c r="N68" s="26"/>
    </row>
    <row r="69" spans="1:14" ht="13.5" customHeight="1">
      <c r="A69" s="449" t="s">
        <v>422</v>
      </c>
      <c r="B69" s="449"/>
      <c r="C69" s="449"/>
      <c r="D69" s="449"/>
      <c r="E69" s="449"/>
      <c r="F69" s="449"/>
      <c r="G69" s="16"/>
      <c r="H69" s="62"/>
      <c r="I69" s="16"/>
      <c r="J69" s="26"/>
      <c r="K69" s="16"/>
      <c r="L69" s="26"/>
      <c r="M69" s="16"/>
      <c r="N69" s="26"/>
    </row>
    <row r="70" spans="1:14" ht="13.5" customHeight="1">
      <c r="A70" s="449" t="s">
        <v>423</v>
      </c>
      <c r="B70" s="449"/>
      <c r="C70" s="449"/>
      <c r="D70" s="449"/>
      <c r="E70" s="449"/>
      <c r="F70" s="449"/>
      <c r="G70" s="16"/>
      <c r="H70" s="62"/>
      <c r="I70" s="16"/>
      <c r="J70" s="26"/>
      <c r="K70" s="16"/>
      <c r="L70" s="26"/>
      <c r="M70" s="16"/>
      <c r="N70" s="26"/>
    </row>
    <row r="71" spans="1:14" ht="13.5" customHeight="1">
      <c r="A71" s="449" t="s">
        <v>424</v>
      </c>
      <c r="B71" s="449"/>
      <c r="C71" s="449"/>
      <c r="D71" s="449"/>
      <c r="E71" s="449"/>
      <c r="F71" s="449"/>
      <c r="G71" s="16"/>
      <c r="H71" s="62"/>
      <c r="I71" s="16"/>
      <c r="J71" s="26"/>
      <c r="K71" s="16"/>
      <c r="L71" s="26"/>
      <c r="M71" s="16"/>
      <c r="N71" s="26"/>
    </row>
    <row r="72" spans="1:14" ht="13.5" customHeight="1">
      <c r="A72" s="449" t="s">
        <v>425</v>
      </c>
      <c r="B72" s="449"/>
      <c r="C72" s="449"/>
      <c r="D72" s="449"/>
      <c r="E72" s="449"/>
      <c r="F72" s="449"/>
      <c r="G72" s="16"/>
      <c r="H72" s="62"/>
      <c r="I72" s="16"/>
      <c r="J72" s="26"/>
      <c r="K72" s="16"/>
      <c r="L72" s="26"/>
      <c r="M72" s="16"/>
      <c r="N72" s="26"/>
    </row>
    <row r="73" spans="1:14" ht="13.5" customHeight="1">
      <c r="A73" s="449" t="s">
        <v>426</v>
      </c>
      <c r="B73" s="449"/>
      <c r="C73" s="449"/>
      <c r="D73" s="449"/>
      <c r="E73" s="449"/>
      <c r="F73" s="449"/>
      <c r="G73" s="16"/>
      <c r="H73" s="62"/>
      <c r="I73" s="16"/>
      <c r="J73" s="26"/>
      <c r="K73" s="16"/>
      <c r="L73" s="26"/>
      <c r="M73" s="16"/>
      <c r="N73" s="26"/>
    </row>
    <row r="74" spans="1:14" ht="13.5" customHeight="1">
      <c r="A74" s="449" t="s">
        <v>427</v>
      </c>
      <c r="B74" s="449"/>
      <c r="C74" s="449"/>
      <c r="D74" s="449"/>
      <c r="E74" s="449"/>
      <c r="F74" s="449"/>
      <c r="G74" s="16"/>
      <c r="H74" s="62"/>
      <c r="I74" s="16"/>
      <c r="J74" s="26"/>
      <c r="K74" s="16"/>
      <c r="L74" s="26"/>
      <c r="M74" s="16"/>
      <c r="N74" s="26"/>
    </row>
    <row r="75" spans="1:14" ht="13.5" customHeight="1">
      <c r="A75" s="449" t="s">
        <v>428</v>
      </c>
      <c r="B75" s="449"/>
      <c r="C75" s="449"/>
      <c r="D75" s="449"/>
      <c r="E75" s="449"/>
      <c r="F75" s="449"/>
      <c r="G75" s="16"/>
      <c r="H75" s="62"/>
      <c r="I75" s="16"/>
      <c r="J75" s="26"/>
      <c r="K75" s="16"/>
      <c r="L75" s="26"/>
      <c r="M75" s="16"/>
      <c r="N75" s="26"/>
    </row>
    <row r="76" spans="1:14" ht="13.5" customHeight="1">
      <c r="A76" s="449" t="s">
        <v>429</v>
      </c>
      <c r="B76" s="449"/>
      <c r="C76" s="449"/>
      <c r="D76" s="449"/>
      <c r="E76" s="449"/>
      <c r="F76" s="449"/>
      <c r="G76" s="16"/>
      <c r="H76" s="62"/>
      <c r="I76" s="16"/>
      <c r="J76" s="26"/>
      <c r="K76" s="16"/>
      <c r="L76" s="26"/>
      <c r="M76" s="16"/>
      <c r="N76" s="26"/>
    </row>
    <row r="77" spans="1:14" ht="13.5" customHeight="1">
      <c r="A77" s="449" t="s">
        <v>430</v>
      </c>
      <c r="B77" s="449"/>
      <c r="C77" s="449"/>
      <c r="D77" s="449"/>
      <c r="E77" s="449"/>
      <c r="F77" s="449"/>
      <c r="G77" s="16"/>
      <c r="H77" s="62"/>
      <c r="I77" s="16"/>
      <c r="J77" s="26"/>
      <c r="K77" s="16"/>
      <c r="L77" s="26"/>
      <c r="M77" s="16"/>
      <c r="N77" s="26"/>
    </row>
    <row r="78" spans="1:14" ht="13.5" customHeight="1">
      <c r="A78" s="449" t="s">
        <v>431</v>
      </c>
      <c r="B78" s="449"/>
      <c r="C78" s="449"/>
      <c r="D78" s="449"/>
      <c r="E78" s="449"/>
      <c r="F78" s="449"/>
      <c r="G78" s="16"/>
      <c r="H78" s="62"/>
      <c r="I78" s="16"/>
      <c r="J78" s="26"/>
      <c r="K78" s="16"/>
      <c r="L78" s="26"/>
      <c r="M78" s="16"/>
      <c r="N78" s="26"/>
    </row>
    <row r="79" spans="1:14" ht="13.5" customHeight="1" thickBot="1">
      <c r="A79" s="611" t="s">
        <v>432</v>
      </c>
      <c r="B79" s="611"/>
      <c r="C79" s="611"/>
      <c r="D79" s="611"/>
      <c r="E79" s="611"/>
      <c r="F79" s="611"/>
      <c r="G79" s="16"/>
      <c r="H79" s="62"/>
      <c r="I79" s="16"/>
      <c r="J79" s="26"/>
      <c r="K79" s="16"/>
      <c r="L79" s="26"/>
      <c r="M79" s="16"/>
      <c r="N79" s="26"/>
    </row>
    <row r="80" spans="1:14" ht="13.5" customHeight="1" thickBot="1">
      <c r="A80" s="944" t="s">
        <v>1502</v>
      </c>
      <c r="B80" s="945"/>
      <c r="C80" s="945"/>
      <c r="D80" s="945"/>
      <c r="E80" s="945"/>
      <c r="F80" s="945"/>
      <c r="G80" s="27"/>
      <c r="H80" s="63"/>
      <c r="I80" s="27"/>
      <c r="J80" s="28"/>
      <c r="K80" s="27"/>
      <c r="L80" s="28"/>
      <c r="M80" s="27"/>
      <c r="N80" s="29"/>
    </row>
    <row r="81" spans="1:14" ht="13.5" customHeight="1">
      <c r="A81" s="128"/>
      <c r="B81" s="128"/>
      <c r="C81" s="128"/>
      <c r="D81" s="128"/>
      <c r="E81" s="128"/>
      <c r="F81" s="128"/>
      <c r="G81" s="95"/>
      <c r="H81" s="229"/>
      <c r="I81" s="95"/>
      <c r="J81" s="229"/>
      <c r="K81" s="95"/>
      <c r="L81" s="229"/>
      <c r="M81" s="95"/>
      <c r="N81" s="229"/>
    </row>
    <row r="82" spans="1:14" ht="13.5" customHeight="1">
      <c r="A82" s="512" t="s">
        <v>2115</v>
      </c>
      <c r="B82" s="512"/>
      <c r="C82" s="512"/>
      <c r="D82" s="512"/>
      <c r="E82" s="512"/>
      <c r="F82" s="512"/>
      <c r="G82" s="512"/>
      <c r="H82" s="512"/>
      <c r="I82" s="512"/>
      <c r="J82" s="512"/>
      <c r="K82" s="512"/>
      <c r="L82" s="512"/>
      <c r="M82" s="512"/>
      <c r="N82" s="512"/>
    </row>
    <row r="83" spans="1:14" ht="13.5" customHeight="1">
      <c r="A83" s="449" t="s">
        <v>421</v>
      </c>
      <c r="B83" s="449"/>
      <c r="C83" s="449"/>
      <c r="D83" s="449"/>
      <c r="E83" s="449"/>
      <c r="F83" s="449"/>
      <c r="G83" s="16"/>
      <c r="H83" s="62"/>
      <c r="I83" s="16"/>
      <c r="J83" s="26"/>
      <c r="K83" s="16"/>
      <c r="L83" s="26"/>
      <c r="M83" s="16"/>
      <c r="N83" s="26"/>
    </row>
    <row r="84" spans="1:14" ht="13.5" customHeight="1">
      <c r="A84" s="449" t="s">
        <v>422</v>
      </c>
      <c r="B84" s="449"/>
      <c r="C84" s="449"/>
      <c r="D84" s="449"/>
      <c r="E84" s="449"/>
      <c r="F84" s="449"/>
      <c r="G84" s="16"/>
      <c r="H84" s="62"/>
      <c r="I84" s="16"/>
      <c r="J84" s="26"/>
      <c r="K84" s="16"/>
      <c r="L84" s="26"/>
      <c r="M84" s="16"/>
      <c r="N84" s="26"/>
    </row>
    <row r="85" spans="1:14" ht="13.5" customHeight="1">
      <c r="A85" s="449" t="s">
        <v>423</v>
      </c>
      <c r="B85" s="449"/>
      <c r="C85" s="449"/>
      <c r="D85" s="449"/>
      <c r="E85" s="449"/>
      <c r="F85" s="449"/>
      <c r="G85" s="16"/>
      <c r="H85" s="62"/>
      <c r="I85" s="16"/>
      <c r="J85" s="26"/>
      <c r="K85" s="16"/>
      <c r="L85" s="26"/>
      <c r="M85" s="16"/>
      <c r="N85" s="26"/>
    </row>
    <row r="86" spans="1:14" ht="13.5" customHeight="1">
      <c r="A86" s="449" t="s">
        <v>424</v>
      </c>
      <c r="B86" s="449"/>
      <c r="C86" s="449"/>
      <c r="D86" s="449"/>
      <c r="E86" s="449"/>
      <c r="F86" s="449"/>
      <c r="G86" s="16"/>
      <c r="H86" s="62"/>
      <c r="I86" s="16"/>
      <c r="J86" s="26"/>
      <c r="K86" s="16"/>
      <c r="L86" s="26"/>
      <c r="M86" s="16"/>
      <c r="N86" s="26"/>
    </row>
    <row r="87" spans="1:14" ht="13.5" customHeight="1">
      <c r="A87" s="449" t="s">
        <v>425</v>
      </c>
      <c r="B87" s="449"/>
      <c r="C87" s="449"/>
      <c r="D87" s="449"/>
      <c r="E87" s="449"/>
      <c r="F87" s="449"/>
      <c r="G87" s="16"/>
      <c r="H87" s="62"/>
      <c r="I87" s="16"/>
      <c r="J87" s="26"/>
      <c r="K87" s="16"/>
      <c r="L87" s="26"/>
      <c r="M87" s="16"/>
      <c r="N87" s="26"/>
    </row>
    <row r="88" spans="1:14" ht="13.5" customHeight="1">
      <c r="A88" s="449" t="s">
        <v>426</v>
      </c>
      <c r="B88" s="449"/>
      <c r="C88" s="449"/>
      <c r="D88" s="449"/>
      <c r="E88" s="449"/>
      <c r="F88" s="449"/>
      <c r="G88" s="16"/>
      <c r="H88" s="62"/>
      <c r="I88" s="16"/>
      <c r="J88" s="26"/>
      <c r="K88" s="16"/>
      <c r="L88" s="26"/>
      <c r="M88" s="16"/>
      <c r="N88" s="26"/>
    </row>
    <row r="89" spans="1:14" ht="13.5" customHeight="1">
      <c r="A89" s="449" t="s">
        <v>427</v>
      </c>
      <c r="B89" s="449"/>
      <c r="C89" s="449"/>
      <c r="D89" s="449"/>
      <c r="E89" s="449"/>
      <c r="F89" s="449"/>
      <c r="G89" s="16"/>
      <c r="H89" s="62"/>
      <c r="I89" s="16"/>
      <c r="J89" s="26"/>
      <c r="K89" s="16"/>
      <c r="L89" s="26"/>
      <c r="M89" s="16"/>
      <c r="N89" s="26"/>
    </row>
    <row r="90" spans="1:14" ht="13.5" customHeight="1">
      <c r="A90" s="449" t="s">
        <v>428</v>
      </c>
      <c r="B90" s="449"/>
      <c r="C90" s="449"/>
      <c r="D90" s="449"/>
      <c r="E90" s="449"/>
      <c r="F90" s="449"/>
      <c r="G90" s="16"/>
      <c r="H90" s="62"/>
      <c r="I90" s="16"/>
      <c r="J90" s="26"/>
      <c r="K90" s="16"/>
      <c r="L90" s="26"/>
      <c r="M90" s="16"/>
      <c r="N90" s="26"/>
    </row>
    <row r="91" spans="1:14" ht="13.5" customHeight="1">
      <c r="A91" s="449" t="s">
        <v>429</v>
      </c>
      <c r="B91" s="449"/>
      <c r="C91" s="449"/>
      <c r="D91" s="449"/>
      <c r="E91" s="449"/>
      <c r="F91" s="449"/>
      <c r="G91" s="16"/>
      <c r="H91" s="62"/>
      <c r="I91" s="16"/>
      <c r="J91" s="26"/>
      <c r="K91" s="16"/>
      <c r="L91" s="26"/>
      <c r="M91" s="16"/>
      <c r="N91" s="26"/>
    </row>
    <row r="92" spans="1:14" ht="13.5" customHeight="1">
      <c r="A92" s="449" t="s">
        <v>430</v>
      </c>
      <c r="B92" s="449"/>
      <c r="C92" s="449"/>
      <c r="D92" s="449"/>
      <c r="E92" s="449"/>
      <c r="F92" s="449"/>
      <c r="G92" s="16"/>
      <c r="H92" s="62"/>
      <c r="I92" s="16"/>
      <c r="J92" s="26"/>
      <c r="K92" s="16"/>
      <c r="L92" s="26"/>
      <c r="M92" s="16"/>
      <c r="N92" s="26"/>
    </row>
    <row r="93" spans="1:14" ht="13.5" customHeight="1">
      <c r="A93" s="449" t="s">
        <v>431</v>
      </c>
      <c r="B93" s="449"/>
      <c r="C93" s="449"/>
      <c r="D93" s="449"/>
      <c r="E93" s="449"/>
      <c r="F93" s="449"/>
      <c r="G93" s="16"/>
      <c r="H93" s="62"/>
      <c r="I93" s="16"/>
      <c r="J93" s="26"/>
      <c r="K93" s="16"/>
      <c r="L93" s="26"/>
      <c r="M93" s="16"/>
      <c r="N93" s="26"/>
    </row>
    <row r="94" spans="1:14" ht="13.5" customHeight="1" thickBot="1">
      <c r="A94" s="611" t="s">
        <v>432</v>
      </c>
      <c r="B94" s="611"/>
      <c r="C94" s="611"/>
      <c r="D94" s="611"/>
      <c r="E94" s="611"/>
      <c r="F94" s="611"/>
      <c r="G94" s="16"/>
      <c r="H94" s="62"/>
      <c r="I94" s="16"/>
      <c r="J94" s="26"/>
      <c r="K94" s="16"/>
      <c r="L94" s="26"/>
      <c r="M94" s="16"/>
      <c r="N94" s="26"/>
    </row>
    <row r="95" spans="1:14" ht="13.5" customHeight="1" thickBot="1">
      <c r="A95" s="944" t="s">
        <v>2117</v>
      </c>
      <c r="B95" s="945"/>
      <c r="C95" s="945"/>
      <c r="D95" s="945"/>
      <c r="E95" s="945"/>
      <c r="F95" s="945"/>
      <c r="G95" s="27"/>
      <c r="H95" s="63"/>
      <c r="I95" s="27"/>
      <c r="J95" s="28"/>
      <c r="K95" s="27"/>
      <c r="L95" s="28"/>
      <c r="M95" s="27"/>
      <c r="N95" s="29"/>
    </row>
    <row r="96" spans="1:14" ht="13.5" customHeight="1">
      <c r="A96" s="128"/>
      <c r="B96" s="128"/>
      <c r="C96" s="128"/>
      <c r="D96" s="128"/>
      <c r="E96" s="128"/>
      <c r="F96" s="128"/>
      <c r="G96" s="95"/>
      <c r="H96" s="229"/>
      <c r="I96" s="95"/>
      <c r="J96" s="229"/>
      <c r="K96" s="95"/>
      <c r="L96" s="229"/>
      <c r="M96" s="95"/>
      <c r="N96" s="229"/>
    </row>
    <row r="97" spans="1:14" ht="13.5" customHeight="1">
      <c r="A97" s="512" t="s">
        <v>2116</v>
      </c>
      <c r="B97" s="512"/>
      <c r="C97" s="512"/>
      <c r="D97" s="512"/>
      <c r="E97" s="512"/>
      <c r="F97" s="512"/>
      <c r="G97" s="512"/>
      <c r="H97" s="512"/>
      <c r="I97" s="512"/>
      <c r="J97" s="512"/>
      <c r="K97" s="512"/>
      <c r="L97" s="512"/>
      <c r="M97" s="512"/>
      <c r="N97" s="512"/>
    </row>
    <row r="98" spans="1:14" ht="13.5" customHeight="1">
      <c r="A98" s="449" t="s">
        <v>421</v>
      </c>
      <c r="B98" s="449"/>
      <c r="C98" s="449"/>
      <c r="D98" s="449"/>
      <c r="E98" s="449"/>
      <c r="F98" s="449"/>
      <c r="G98" s="16"/>
      <c r="H98" s="62"/>
      <c r="I98" s="16"/>
      <c r="J98" s="26"/>
      <c r="K98" s="16"/>
      <c r="L98" s="26"/>
      <c r="M98" s="16"/>
      <c r="N98" s="26"/>
    </row>
    <row r="99" spans="1:14" ht="13.5" customHeight="1">
      <c r="A99" s="449" t="s">
        <v>422</v>
      </c>
      <c r="B99" s="449"/>
      <c r="C99" s="449"/>
      <c r="D99" s="449"/>
      <c r="E99" s="449"/>
      <c r="F99" s="449"/>
      <c r="G99" s="16"/>
      <c r="H99" s="62"/>
      <c r="I99" s="16"/>
      <c r="J99" s="26"/>
      <c r="K99" s="16"/>
      <c r="L99" s="26"/>
      <c r="M99" s="16"/>
      <c r="N99" s="26"/>
    </row>
    <row r="100" spans="1:14" ht="13.5" customHeight="1">
      <c r="A100" s="449" t="s">
        <v>423</v>
      </c>
      <c r="B100" s="449"/>
      <c r="C100" s="449"/>
      <c r="D100" s="449"/>
      <c r="E100" s="449"/>
      <c r="F100" s="449"/>
      <c r="G100" s="16"/>
      <c r="H100" s="62"/>
      <c r="I100" s="16"/>
      <c r="J100" s="26"/>
      <c r="K100" s="16"/>
      <c r="L100" s="26"/>
      <c r="M100" s="16"/>
      <c r="N100" s="26"/>
    </row>
    <row r="101" spans="1:14" ht="13.5" customHeight="1">
      <c r="A101" s="449" t="s">
        <v>424</v>
      </c>
      <c r="B101" s="449"/>
      <c r="C101" s="449"/>
      <c r="D101" s="449"/>
      <c r="E101" s="449"/>
      <c r="F101" s="449"/>
      <c r="G101" s="16"/>
      <c r="H101" s="62"/>
      <c r="I101" s="16"/>
      <c r="J101" s="26"/>
      <c r="K101" s="16"/>
      <c r="L101" s="26"/>
      <c r="M101" s="16"/>
      <c r="N101" s="26"/>
    </row>
    <row r="102" spans="1:14" ht="13.5" customHeight="1">
      <c r="A102" s="449" t="s">
        <v>425</v>
      </c>
      <c r="B102" s="449"/>
      <c r="C102" s="449"/>
      <c r="D102" s="449"/>
      <c r="E102" s="449"/>
      <c r="F102" s="449"/>
      <c r="G102" s="16"/>
      <c r="H102" s="62"/>
      <c r="I102" s="16"/>
      <c r="J102" s="26"/>
      <c r="K102" s="16"/>
      <c r="L102" s="26"/>
      <c r="M102" s="16"/>
      <c r="N102" s="26"/>
    </row>
    <row r="103" spans="1:14" ht="13.5" customHeight="1">
      <c r="A103" s="449" t="s">
        <v>426</v>
      </c>
      <c r="B103" s="449"/>
      <c r="C103" s="449"/>
      <c r="D103" s="449"/>
      <c r="E103" s="449"/>
      <c r="F103" s="449"/>
      <c r="G103" s="16"/>
      <c r="H103" s="62"/>
      <c r="I103" s="16"/>
      <c r="J103" s="26"/>
      <c r="K103" s="16"/>
      <c r="L103" s="26"/>
      <c r="M103" s="16"/>
      <c r="N103" s="26"/>
    </row>
    <row r="104" spans="1:14" ht="13.5" customHeight="1">
      <c r="A104" s="449" t="s">
        <v>427</v>
      </c>
      <c r="B104" s="449"/>
      <c r="C104" s="449"/>
      <c r="D104" s="449"/>
      <c r="E104" s="449"/>
      <c r="F104" s="449"/>
      <c r="G104" s="16"/>
      <c r="H104" s="62"/>
      <c r="I104" s="16"/>
      <c r="J104" s="26"/>
      <c r="K104" s="16"/>
      <c r="L104" s="26"/>
      <c r="M104" s="16"/>
      <c r="N104" s="26"/>
    </row>
    <row r="105" spans="1:14" ht="13.5" customHeight="1">
      <c r="A105" s="449" t="s">
        <v>428</v>
      </c>
      <c r="B105" s="449"/>
      <c r="C105" s="449"/>
      <c r="D105" s="449"/>
      <c r="E105" s="449"/>
      <c r="F105" s="449"/>
      <c r="G105" s="16"/>
      <c r="H105" s="62"/>
      <c r="I105" s="16"/>
      <c r="J105" s="26"/>
      <c r="K105" s="16"/>
      <c r="L105" s="26"/>
      <c r="M105" s="16"/>
      <c r="N105" s="26"/>
    </row>
    <row r="106" spans="1:14" ht="13.5" customHeight="1">
      <c r="A106" s="449" t="s">
        <v>429</v>
      </c>
      <c r="B106" s="449"/>
      <c r="C106" s="449"/>
      <c r="D106" s="449"/>
      <c r="E106" s="449"/>
      <c r="F106" s="449"/>
      <c r="G106" s="16"/>
      <c r="H106" s="62"/>
      <c r="I106" s="16"/>
      <c r="J106" s="26"/>
      <c r="K106" s="16"/>
      <c r="L106" s="26"/>
      <c r="M106" s="16"/>
      <c r="N106" s="26"/>
    </row>
    <row r="107" spans="1:14" ht="13.5" customHeight="1">
      <c r="A107" s="449" t="s">
        <v>430</v>
      </c>
      <c r="B107" s="449"/>
      <c r="C107" s="449"/>
      <c r="D107" s="449"/>
      <c r="E107" s="449"/>
      <c r="F107" s="449"/>
      <c r="G107" s="16"/>
      <c r="H107" s="62"/>
      <c r="I107" s="16"/>
      <c r="J107" s="26"/>
      <c r="K107" s="16"/>
      <c r="L107" s="26"/>
      <c r="M107" s="16"/>
      <c r="N107" s="26"/>
    </row>
    <row r="108" spans="1:14" ht="13.5" customHeight="1">
      <c r="A108" s="449" t="s">
        <v>431</v>
      </c>
      <c r="B108" s="449"/>
      <c r="C108" s="449"/>
      <c r="D108" s="449"/>
      <c r="E108" s="449"/>
      <c r="F108" s="449"/>
      <c r="G108" s="16"/>
      <c r="H108" s="62"/>
      <c r="I108" s="16"/>
      <c r="J108" s="26"/>
      <c r="K108" s="16"/>
      <c r="L108" s="26"/>
      <c r="M108" s="16"/>
      <c r="N108" s="26"/>
    </row>
    <row r="109" spans="1:14" ht="13.5" customHeight="1" thickBot="1">
      <c r="A109" s="611" t="s">
        <v>432</v>
      </c>
      <c r="B109" s="611"/>
      <c r="C109" s="611"/>
      <c r="D109" s="611"/>
      <c r="E109" s="611"/>
      <c r="F109" s="611"/>
      <c r="G109" s="16"/>
      <c r="H109" s="62"/>
      <c r="I109" s="16"/>
      <c r="J109" s="26"/>
      <c r="K109" s="16"/>
      <c r="L109" s="26"/>
      <c r="M109" s="16"/>
      <c r="N109" s="26"/>
    </row>
    <row r="110" spans="1:14" ht="13.5" customHeight="1" thickBot="1">
      <c r="A110" s="944" t="s">
        <v>2118</v>
      </c>
      <c r="B110" s="945"/>
      <c r="C110" s="945"/>
      <c r="D110" s="945"/>
      <c r="E110" s="945"/>
      <c r="F110" s="945"/>
      <c r="G110" s="27"/>
      <c r="H110" s="63"/>
      <c r="I110" s="27"/>
      <c r="J110" s="28"/>
      <c r="K110" s="27"/>
      <c r="L110" s="28"/>
      <c r="M110" s="27"/>
      <c r="N110" s="29"/>
    </row>
    <row r="111" spans="1:14" ht="13.5" customHeight="1">
      <c r="A111" s="128"/>
      <c r="B111" s="128"/>
      <c r="C111" s="128"/>
      <c r="D111" s="128"/>
      <c r="E111" s="128"/>
      <c r="F111" s="128"/>
      <c r="G111" s="95"/>
      <c r="H111" s="229"/>
      <c r="I111" s="95"/>
      <c r="J111" s="229"/>
      <c r="K111" s="95"/>
      <c r="L111" s="229"/>
      <c r="M111" s="95"/>
      <c r="N111" s="229"/>
    </row>
    <row r="112" spans="1:14" ht="19">
      <c r="A112" s="958" t="s">
        <v>436</v>
      </c>
      <c r="B112" s="958"/>
      <c r="C112" s="958"/>
      <c r="D112" s="958"/>
      <c r="E112" s="958"/>
      <c r="F112" s="958"/>
      <c r="G112" s="956" t="s">
        <v>413</v>
      </c>
      <c r="H112" s="956"/>
      <c r="I112" s="956" t="s">
        <v>414</v>
      </c>
      <c r="J112" s="956"/>
      <c r="K112" s="956" t="s">
        <v>415</v>
      </c>
      <c r="L112" s="956"/>
      <c r="M112" s="956" t="s">
        <v>416</v>
      </c>
      <c r="N112" s="956"/>
    </row>
    <row r="113" spans="1:14" ht="13.5" customHeight="1">
      <c r="A113" s="947" t="s">
        <v>417</v>
      </c>
      <c r="B113" s="947"/>
      <c r="C113" s="947"/>
      <c r="D113" s="947"/>
      <c r="E113" s="947"/>
      <c r="F113" s="947"/>
      <c r="G113" s="957"/>
      <c r="H113" s="957"/>
      <c r="I113" s="957"/>
      <c r="J113" s="957"/>
      <c r="K113" s="957"/>
      <c r="L113" s="957"/>
      <c r="M113" s="957"/>
      <c r="N113" s="957"/>
    </row>
    <row r="114" spans="1:14" ht="13.5" customHeight="1">
      <c r="A114" s="947" t="s">
        <v>437</v>
      </c>
      <c r="B114" s="947"/>
      <c r="C114" s="947"/>
      <c r="D114" s="947"/>
      <c r="E114" s="947"/>
      <c r="F114" s="947"/>
      <c r="G114" s="620" t="str">
        <f>IF(H128="","",IF(H128&gt;=0.95,"5 stars",IF(H128&gt;=0.85,"4 stars",IF(H128&gt;=0.75,"3 stars",IF(H128&gt;=0.65,"2 stars",IF(H128&gt;=0.55,"1 star",IF(H128&gt;=0,"0 stars")))))))</f>
        <v/>
      </c>
      <c r="H114" s="620"/>
      <c r="I114" s="620" t="str">
        <f t="shared" ref="I114" si="0">IF(J128="","",IF(J128&gt;=0.95,"5 stars",IF(J128&gt;=0.85,"4 stars",IF(J128&gt;=0.75,"3 stars",IF(J128&gt;=0.65,"2 stars",IF(J128&gt;=0.55,"1 star",IF(J128&gt;=0,"0 stars")))))))</f>
        <v/>
      </c>
      <c r="J114" s="620"/>
      <c r="K114" s="620" t="str">
        <f t="shared" ref="K114" si="1">IF(L128="","",IF(L128&gt;=0.95,"5 stars",IF(L128&gt;=0.85,"4 stars",IF(L128&gt;=0.75,"3 stars",IF(L128&gt;=0.65,"2 stars",IF(L128&gt;=0.55,"1 star",IF(L128&gt;=0,"0 stars")))))))</f>
        <v/>
      </c>
      <c r="L114" s="620"/>
      <c r="M114" s="620" t="str">
        <f t="shared" ref="M114" si="2">IF(N128="","",IF(N128&gt;=0.95,"5 stars",IF(N128&gt;=0.85,"4 stars",IF(N128&gt;=0.75,"3 stars",IF(N128&gt;=0.65,"2 stars",IF(N128&gt;=0.55,"1 star",IF(N128&gt;=0,"0 stars")))))))</f>
        <v/>
      </c>
      <c r="N114" s="620"/>
    </row>
    <row r="115" spans="1:14" ht="13.5" customHeight="1">
      <c r="A115" s="955" t="s">
        <v>418</v>
      </c>
      <c r="B115" s="955"/>
      <c r="C115" s="955"/>
      <c r="D115" s="955"/>
      <c r="E115" s="955"/>
      <c r="F115" s="955"/>
      <c r="G115" s="230" t="s">
        <v>107</v>
      </c>
      <c r="H115" s="230" t="s">
        <v>419</v>
      </c>
      <c r="I115" s="230" t="s">
        <v>107</v>
      </c>
      <c r="J115" s="230" t="s">
        <v>419</v>
      </c>
      <c r="K115" s="230" t="s">
        <v>107</v>
      </c>
      <c r="L115" s="230" t="s">
        <v>419</v>
      </c>
      <c r="M115" s="230" t="s">
        <v>107</v>
      </c>
      <c r="N115" s="230" t="s">
        <v>419</v>
      </c>
    </row>
    <row r="116" spans="1:14" ht="13.5" customHeight="1">
      <c r="A116" s="947" t="s">
        <v>421</v>
      </c>
      <c r="B116" s="947"/>
      <c r="C116" s="947"/>
      <c r="D116" s="947"/>
      <c r="E116" s="947"/>
      <c r="F116" s="947"/>
      <c r="G116" s="30"/>
      <c r="H116" s="31"/>
      <c r="I116" s="30"/>
      <c r="J116" s="31"/>
      <c r="K116" s="30"/>
      <c r="L116" s="31"/>
      <c r="M116" s="30"/>
      <c r="N116" s="31"/>
    </row>
    <row r="117" spans="1:14" ht="13.5" customHeight="1">
      <c r="A117" s="947" t="s">
        <v>422</v>
      </c>
      <c r="B117" s="947"/>
      <c r="C117" s="947"/>
      <c r="D117" s="947"/>
      <c r="E117" s="947"/>
      <c r="F117" s="947"/>
      <c r="G117" s="30"/>
      <c r="H117" s="31"/>
      <c r="I117" s="30"/>
      <c r="J117" s="31"/>
      <c r="K117" s="30"/>
      <c r="L117" s="31"/>
      <c r="M117" s="30"/>
      <c r="N117" s="31"/>
    </row>
    <row r="118" spans="1:14" ht="13.5" customHeight="1">
      <c r="A118" s="947" t="s">
        <v>423</v>
      </c>
      <c r="B118" s="947"/>
      <c r="C118" s="947"/>
      <c r="D118" s="947"/>
      <c r="E118" s="947"/>
      <c r="F118" s="947"/>
      <c r="G118" s="30"/>
      <c r="H118" s="31"/>
      <c r="I118" s="30"/>
      <c r="J118" s="31"/>
      <c r="K118" s="30"/>
      <c r="L118" s="31"/>
      <c r="M118" s="30"/>
      <c r="N118" s="31"/>
    </row>
    <row r="119" spans="1:14" ht="13.5" customHeight="1">
      <c r="A119" s="947" t="s">
        <v>424</v>
      </c>
      <c r="B119" s="947"/>
      <c r="C119" s="947"/>
      <c r="D119" s="947"/>
      <c r="E119" s="947"/>
      <c r="F119" s="947"/>
      <c r="G119" s="30"/>
      <c r="H119" s="31"/>
      <c r="I119" s="30"/>
      <c r="J119" s="31"/>
      <c r="K119" s="30"/>
      <c r="L119" s="31"/>
      <c r="M119" s="30"/>
      <c r="N119" s="31"/>
    </row>
    <row r="120" spans="1:14" ht="13.5" customHeight="1">
      <c r="A120" s="947" t="s">
        <v>425</v>
      </c>
      <c r="B120" s="947"/>
      <c r="C120" s="947"/>
      <c r="D120" s="947"/>
      <c r="E120" s="947"/>
      <c r="F120" s="947"/>
      <c r="G120" s="30"/>
      <c r="H120" s="31"/>
      <c r="I120" s="30"/>
      <c r="J120" s="31"/>
      <c r="K120" s="30"/>
      <c r="L120" s="31"/>
      <c r="M120" s="30"/>
      <c r="N120" s="31"/>
    </row>
    <row r="121" spans="1:14" ht="13.5" customHeight="1">
      <c r="A121" s="947" t="s">
        <v>426</v>
      </c>
      <c r="B121" s="947"/>
      <c r="C121" s="947"/>
      <c r="D121" s="947"/>
      <c r="E121" s="947"/>
      <c r="F121" s="947"/>
      <c r="G121" s="30"/>
      <c r="H121" s="31"/>
      <c r="I121" s="30"/>
      <c r="J121" s="31"/>
      <c r="K121" s="30"/>
      <c r="L121" s="31"/>
      <c r="M121" s="30"/>
      <c r="N121" s="31"/>
    </row>
    <row r="122" spans="1:14" ht="13.5" customHeight="1">
      <c r="A122" s="947" t="s">
        <v>427</v>
      </c>
      <c r="B122" s="947"/>
      <c r="C122" s="947"/>
      <c r="D122" s="947"/>
      <c r="E122" s="947"/>
      <c r="F122" s="947"/>
      <c r="G122" s="30"/>
      <c r="H122" s="31"/>
      <c r="I122" s="30"/>
      <c r="J122" s="31"/>
      <c r="K122" s="30"/>
      <c r="L122" s="31"/>
      <c r="M122" s="30"/>
      <c r="N122" s="31"/>
    </row>
    <row r="123" spans="1:14" ht="13.5" customHeight="1">
      <c r="A123" s="947" t="s">
        <v>428</v>
      </c>
      <c r="B123" s="947"/>
      <c r="C123" s="947"/>
      <c r="D123" s="947"/>
      <c r="E123" s="947"/>
      <c r="F123" s="947"/>
      <c r="G123" s="30"/>
      <c r="H123" s="31"/>
      <c r="I123" s="30"/>
      <c r="J123" s="31"/>
      <c r="K123" s="30"/>
      <c r="L123" s="31"/>
      <c r="M123" s="30"/>
      <c r="N123" s="31"/>
    </row>
    <row r="124" spans="1:14" ht="13.5" customHeight="1">
      <c r="A124" s="947" t="s">
        <v>429</v>
      </c>
      <c r="B124" s="947"/>
      <c r="C124" s="947"/>
      <c r="D124" s="947"/>
      <c r="E124" s="947"/>
      <c r="F124" s="947"/>
      <c r="G124" s="30"/>
      <c r="H124" s="31"/>
      <c r="I124" s="30"/>
      <c r="J124" s="31"/>
      <c r="K124" s="30"/>
      <c r="L124" s="31"/>
      <c r="M124" s="30"/>
      <c r="N124" s="31"/>
    </row>
    <row r="125" spans="1:14" ht="13.5" customHeight="1">
      <c r="A125" s="947" t="s">
        <v>430</v>
      </c>
      <c r="B125" s="947"/>
      <c r="C125" s="947"/>
      <c r="D125" s="947"/>
      <c r="E125" s="947"/>
      <c r="F125" s="947"/>
      <c r="G125" s="30"/>
      <c r="H125" s="31"/>
      <c r="I125" s="30"/>
      <c r="J125" s="31"/>
      <c r="K125" s="30"/>
      <c r="L125" s="31"/>
      <c r="M125" s="30"/>
      <c r="N125" s="31"/>
    </row>
    <row r="126" spans="1:14" ht="13.5" customHeight="1">
      <c r="A126" s="947" t="s">
        <v>431</v>
      </c>
      <c r="B126" s="947"/>
      <c r="C126" s="947"/>
      <c r="D126" s="947"/>
      <c r="E126" s="947"/>
      <c r="F126" s="947"/>
      <c r="G126" s="30"/>
      <c r="H126" s="31"/>
      <c r="I126" s="30"/>
      <c r="J126" s="31"/>
      <c r="K126" s="30"/>
      <c r="L126" s="31"/>
      <c r="M126" s="30"/>
      <c r="N126" s="31"/>
    </row>
    <row r="127" spans="1:14" ht="13.5" customHeight="1">
      <c r="A127" s="952" t="s">
        <v>432</v>
      </c>
      <c r="B127" s="952"/>
      <c r="C127" s="952"/>
      <c r="D127" s="952"/>
      <c r="E127" s="952"/>
      <c r="F127" s="952"/>
      <c r="G127" s="32"/>
      <c r="H127" s="33"/>
      <c r="I127" s="32"/>
      <c r="J127" s="33"/>
      <c r="K127" s="32"/>
      <c r="L127" s="33"/>
      <c r="M127" s="32"/>
      <c r="N127" s="33"/>
    </row>
    <row r="128" spans="1:14" ht="13.5" customHeight="1">
      <c r="A128" s="950" t="s">
        <v>438</v>
      </c>
      <c r="B128" s="951"/>
      <c r="C128" s="951"/>
      <c r="D128" s="951"/>
      <c r="E128" s="951"/>
      <c r="F128" s="951"/>
      <c r="G128" s="34"/>
      <c r="H128" s="35"/>
      <c r="I128" s="34"/>
      <c r="J128" s="35"/>
      <c r="K128" s="34"/>
      <c r="L128" s="35"/>
      <c r="M128" s="34"/>
      <c r="N128" s="41"/>
    </row>
  </sheetData>
  <sheetProtection algorithmName="SHA-512" hashValue="Wiw+0SGFp2E1KKuk6vVRiqmbwVftiQZ//hXYN8DCFKHN1bQfaMEF3NVvQJvJHqfxeE3DRjsnuS8KehqIy9KZ1w==" saltValue="VIOgDGlFvUq6pSyyLNgSSg==" spinCount="100000" sheet="1" objects="1" scenarios="1"/>
  <mergeCells count="140">
    <mergeCell ref="A16:F16"/>
    <mergeCell ref="A17:F17"/>
    <mergeCell ref="A18:F18"/>
    <mergeCell ref="A19:F19"/>
    <mergeCell ref="A20:F20"/>
    <mergeCell ref="A7:N7"/>
    <mergeCell ref="A8:F8"/>
    <mergeCell ref="A9:F9"/>
    <mergeCell ref="A10:F10"/>
    <mergeCell ref="A11:F11"/>
    <mergeCell ref="A12:F12"/>
    <mergeCell ref="A13:F13"/>
    <mergeCell ref="A14:F14"/>
    <mergeCell ref="A15:F15"/>
    <mergeCell ref="A65:F65"/>
    <mergeCell ref="A54:F54"/>
    <mergeCell ref="A55:F55"/>
    <mergeCell ref="A56:F56"/>
    <mergeCell ref="A57:F57"/>
    <mergeCell ref="A58:F58"/>
    <mergeCell ref="A59:F59"/>
    <mergeCell ref="A60:F60"/>
    <mergeCell ref="A61:F61"/>
    <mergeCell ref="A62:F62"/>
    <mergeCell ref="A63:F63"/>
    <mergeCell ref="A64:F64"/>
    <mergeCell ref="A53:F53"/>
    <mergeCell ref="A41:F41"/>
    <mergeCell ref="A42:F42"/>
    <mergeCell ref="A43:F43"/>
    <mergeCell ref="A44:F44"/>
    <mergeCell ref="A45:F45"/>
    <mergeCell ref="A46:F46"/>
    <mergeCell ref="A47:F47"/>
    <mergeCell ref="A49:F49"/>
    <mergeCell ref="A50:F50"/>
    <mergeCell ref="A52:N52"/>
    <mergeCell ref="A48:F48"/>
    <mergeCell ref="A34:F34"/>
    <mergeCell ref="A27:F27"/>
    <mergeCell ref="A40:F40"/>
    <mergeCell ref="A28:F28"/>
    <mergeCell ref="A29:F29"/>
    <mergeCell ref="A30:F30"/>
    <mergeCell ref="A31:F31"/>
    <mergeCell ref="A32:F32"/>
    <mergeCell ref="A35:F35"/>
    <mergeCell ref="A37:N37"/>
    <mergeCell ref="A38:F38"/>
    <mergeCell ref="A39:F39"/>
    <mergeCell ref="A128:F128"/>
    <mergeCell ref="A126:F126"/>
    <mergeCell ref="A127:F127"/>
    <mergeCell ref="M4:N4"/>
    <mergeCell ref="M5:N5"/>
    <mergeCell ref="A4:F4"/>
    <mergeCell ref="G4:H4"/>
    <mergeCell ref="I4:J4"/>
    <mergeCell ref="K4:L4"/>
    <mergeCell ref="A5:F5"/>
    <mergeCell ref="G5:H5"/>
    <mergeCell ref="A6:F6"/>
    <mergeCell ref="A115:F115"/>
    <mergeCell ref="M112:N112"/>
    <mergeCell ref="A113:F113"/>
    <mergeCell ref="G113:H113"/>
    <mergeCell ref="I113:J113"/>
    <mergeCell ref="K113:L113"/>
    <mergeCell ref="M113:N113"/>
    <mergeCell ref="A112:F112"/>
    <mergeCell ref="G112:H112"/>
    <mergeCell ref="I112:J112"/>
    <mergeCell ref="K112:L112"/>
    <mergeCell ref="G114:H114"/>
    <mergeCell ref="A1:N1"/>
    <mergeCell ref="A122:F122"/>
    <mergeCell ref="A123:F123"/>
    <mergeCell ref="A124:F124"/>
    <mergeCell ref="A125:F125"/>
    <mergeCell ref="A116:F116"/>
    <mergeCell ref="A117:F117"/>
    <mergeCell ref="A118:F118"/>
    <mergeCell ref="A119:F119"/>
    <mergeCell ref="A120:F120"/>
    <mergeCell ref="A121:F121"/>
    <mergeCell ref="A114:F114"/>
    <mergeCell ref="A2:N2"/>
    <mergeCell ref="K114:L114"/>
    <mergeCell ref="M114:N114"/>
    <mergeCell ref="I5:J5"/>
    <mergeCell ref="K5:L5"/>
    <mergeCell ref="A22:N22"/>
    <mergeCell ref="A23:F23"/>
    <mergeCell ref="I114:J114"/>
    <mergeCell ref="A24:F24"/>
    <mergeCell ref="A25:F25"/>
    <mergeCell ref="A26:F26"/>
    <mergeCell ref="A33:F33"/>
    <mergeCell ref="A72:F72"/>
    <mergeCell ref="A73:F73"/>
    <mergeCell ref="A74:F74"/>
    <mergeCell ref="A75:F75"/>
    <mergeCell ref="A76:F76"/>
    <mergeCell ref="A67:N67"/>
    <mergeCell ref="A68:F68"/>
    <mergeCell ref="A69:F69"/>
    <mergeCell ref="A70:F70"/>
    <mergeCell ref="A71:F71"/>
    <mergeCell ref="A82:N82"/>
    <mergeCell ref="A83:F83"/>
    <mergeCell ref="A84:F84"/>
    <mergeCell ref="A85:F85"/>
    <mergeCell ref="A86:F86"/>
    <mergeCell ref="A77:F77"/>
    <mergeCell ref="A78:F78"/>
    <mergeCell ref="A79:F79"/>
    <mergeCell ref="A80:F80"/>
    <mergeCell ref="A92:F92"/>
    <mergeCell ref="A93:F93"/>
    <mergeCell ref="A94:F94"/>
    <mergeCell ref="A95:F95"/>
    <mergeCell ref="A97:N97"/>
    <mergeCell ref="A87:F87"/>
    <mergeCell ref="A88:F88"/>
    <mergeCell ref="A89:F89"/>
    <mergeCell ref="A90:F90"/>
    <mergeCell ref="A91:F91"/>
    <mergeCell ref="A108:F108"/>
    <mergeCell ref="A109:F109"/>
    <mergeCell ref="A110:F110"/>
    <mergeCell ref="A103:F103"/>
    <mergeCell ref="A104:F104"/>
    <mergeCell ref="A105:F105"/>
    <mergeCell ref="A106:F106"/>
    <mergeCell ref="A107:F107"/>
    <mergeCell ref="A98:F98"/>
    <mergeCell ref="A99:F99"/>
    <mergeCell ref="A100:F100"/>
    <mergeCell ref="A101:F101"/>
    <mergeCell ref="A102:F102"/>
  </mergeCells>
  <conditionalFormatting sqref="G35 I116:I128 K116:K128 M122:N128">
    <cfRule type="expression" dxfId="149" priority="74" stopIfTrue="1">
      <formula>"IF($E3&lt;25)"</formula>
    </cfRule>
  </conditionalFormatting>
  <conditionalFormatting sqref="G23:G34">
    <cfRule type="expression" dxfId="148" priority="73" stopIfTrue="1">
      <formula>"IF($E3&lt;25)"</formula>
    </cfRule>
  </conditionalFormatting>
  <conditionalFormatting sqref="I23:I34">
    <cfRule type="expression" dxfId="147" priority="72" stopIfTrue="1">
      <formula>"IF($E3&lt;25)"</formula>
    </cfRule>
  </conditionalFormatting>
  <conditionalFormatting sqref="K23:K34">
    <cfRule type="expression" dxfId="146" priority="71" stopIfTrue="1">
      <formula>"IF($E3&lt;25)"</formula>
    </cfRule>
  </conditionalFormatting>
  <conditionalFormatting sqref="M29:M34">
    <cfRule type="expression" dxfId="145" priority="70" stopIfTrue="1">
      <formula>"IF($E3&lt;25)"</formula>
    </cfRule>
  </conditionalFormatting>
  <conditionalFormatting sqref="M23:M28">
    <cfRule type="expression" dxfId="144" priority="69" stopIfTrue="1">
      <formula>"IF($E3&lt;25)"</formula>
    </cfRule>
  </conditionalFormatting>
  <conditionalFormatting sqref="I38:I49">
    <cfRule type="expression" dxfId="143" priority="67" stopIfTrue="1">
      <formula>"IF($E3&lt;25)"</formula>
    </cfRule>
  </conditionalFormatting>
  <conditionalFormatting sqref="K38:K49">
    <cfRule type="expression" dxfId="142" priority="66" stopIfTrue="1">
      <formula>"IF($E3&lt;25)"</formula>
    </cfRule>
  </conditionalFormatting>
  <conditionalFormatting sqref="M44:M49">
    <cfRule type="expression" dxfId="141" priority="65" stopIfTrue="1">
      <formula>"IF($E3&lt;25)"</formula>
    </cfRule>
  </conditionalFormatting>
  <conditionalFormatting sqref="M38:M43">
    <cfRule type="expression" dxfId="140" priority="64" stopIfTrue="1">
      <formula>"IF($E3&lt;25)"</formula>
    </cfRule>
  </conditionalFormatting>
  <conditionalFormatting sqref="I53:I64">
    <cfRule type="expression" dxfId="139" priority="62" stopIfTrue="1">
      <formula>"IF($E3&lt;25)"</formula>
    </cfRule>
  </conditionalFormatting>
  <conditionalFormatting sqref="K53:K64">
    <cfRule type="expression" dxfId="138" priority="61" stopIfTrue="1">
      <formula>"IF($E3&lt;25)"</formula>
    </cfRule>
  </conditionalFormatting>
  <conditionalFormatting sqref="M59:M64">
    <cfRule type="expression" dxfId="137" priority="60" stopIfTrue="1">
      <formula>"IF($E3&lt;25)"</formula>
    </cfRule>
  </conditionalFormatting>
  <conditionalFormatting sqref="M53:M58">
    <cfRule type="expression" dxfId="136" priority="59" stopIfTrue="1">
      <formula>"IF($E3&lt;25)"</formula>
    </cfRule>
  </conditionalFormatting>
  <conditionalFormatting sqref="J53:J64">
    <cfRule type="expression" dxfId="135" priority="57" stopIfTrue="1">
      <formula>"IF($E3&lt;25)"</formula>
    </cfRule>
  </conditionalFormatting>
  <conditionalFormatting sqref="L53:L64">
    <cfRule type="expression" dxfId="134" priority="56" stopIfTrue="1">
      <formula>"IF($E3&lt;25)"</formula>
    </cfRule>
  </conditionalFormatting>
  <conditionalFormatting sqref="N53:N64">
    <cfRule type="expression" dxfId="133" priority="55" stopIfTrue="1">
      <formula>"IF($E3&lt;25)"</formula>
    </cfRule>
  </conditionalFormatting>
  <conditionalFormatting sqref="J38:J49">
    <cfRule type="expression" dxfId="132" priority="53" stopIfTrue="1">
      <formula>"IF($E3&lt;25)"</formula>
    </cfRule>
  </conditionalFormatting>
  <conditionalFormatting sqref="L38:L49">
    <cfRule type="expression" dxfId="131" priority="52" stopIfTrue="1">
      <formula>"IF($E3&lt;25)"</formula>
    </cfRule>
  </conditionalFormatting>
  <conditionalFormatting sqref="N38:N49">
    <cfRule type="expression" dxfId="130" priority="51" stopIfTrue="1">
      <formula>"IF($E3&lt;25)"</formula>
    </cfRule>
  </conditionalFormatting>
  <conditionalFormatting sqref="J23:J34">
    <cfRule type="expression" dxfId="129" priority="49" stopIfTrue="1">
      <formula>"IF($E3&lt;25)"</formula>
    </cfRule>
  </conditionalFormatting>
  <conditionalFormatting sqref="L23:L34">
    <cfRule type="expression" dxfId="128" priority="48" stopIfTrue="1">
      <formula>"IF($E3&lt;25)"</formula>
    </cfRule>
  </conditionalFormatting>
  <conditionalFormatting sqref="N23:N34">
    <cfRule type="expression" dxfId="127" priority="47" stopIfTrue="1">
      <formula>"IF($E3&lt;25)"</formula>
    </cfRule>
  </conditionalFormatting>
  <conditionalFormatting sqref="G116:G127">
    <cfRule type="expression" dxfId="126" priority="46" stopIfTrue="1">
      <formula>"IF($E3&lt;25)"</formula>
    </cfRule>
  </conditionalFormatting>
  <conditionalFormatting sqref="N116:N121">
    <cfRule type="expression" dxfId="125" priority="42" stopIfTrue="1">
      <formula>"IF($E3&lt;25)"</formula>
    </cfRule>
  </conditionalFormatting>
  <conditionalFormatting sqref="M116:M121">
    <cfRule type="expression" dxfId="124" priority="40" stopIfTrue="1">
      <formula>"IF($E3&lt;25)"</formula>
    </cfRule>
  </conditionalFormatting>
  <conditionalFormatting sqref="H23:H34">
    <cfRule type="expression" dxfId="123" priority="39" stopIfTrue="1">
      <formula>"IF($E3&lt;25)"</formula>
    </cfRule>
  </conditionalFormatting>
  <conditionalFormatting sqref="G38:G49">
    <cfRule type="expression" dxfId="122" priority="38" stopIfTrue="1">
      <formula>"IF($E3&lt;25)"</formula>
    </cfRule>
  </conditionalFormatting>
  <conditionalFormatting sqref="H38:H49">
    <cfRule type="expression" dxfId="121" priority="37" stopIfTrue="1">
      <formula>"IF($E3&lt;25)"</formula>
    </cfRule>
  </conditionalFormatting>
  <conditionalFormatting sqref="G53:G64">
    <cfRule type="expression" dxfId="120" priority="36" stopIfTrue="1">
      <formula>"IF($E3&lt;25)"</formula>
    </cfRule>
  </conditionalFormatting>
  <conditionalFormatting sqref="H53:H64">
    <cfRule type="expression" dxfId="119" priority="35" stopIfTrue="1">
      <formula>"IF($E3&lt;25)"</formula>
    </cfRule>
  </conditionalFormatting>
  <conditionalFormatting sqref="G80">
    <cfRule type="expression" dxfId="118" priority="34" stopIfTrue="1">
      <formula>"IF($E3&lt;25)"</formula>
    </cfRule>
  </conditionalFormatting>
  <conditionalFormatting sqref="G68:N79">
    <cfRule type="expression" dxfId="117" priority="33" stopIfTrue="1">
      <formula>"IF($E3&lt;25)"</formula>
    </cfRule>
  </conditionalFormatting>
  <conditionalFormatting sqref="G95">
    <cfRule type="expression" dxfId="116" priority="17" stopIfTrue="1">
      <formula>"IF($E3&lt;25)"</formula>
    </cfRule>
  </conditionalFormatting>
  <conditionalFormatting sqref="G83:N94">
    <cfRule type="expression" dxfId="115" priority="16" stopIfTrue="1">
      <formula>"IF($E3&lt;25)"</formula>
    </cfRule>
  </conditionalFormatting>
  <conditionalFormatting sqref="G110">
    <cfRule type="expression" dxfId="114" priority="15" stopIfTrue="1">
      <formula>"IF($E3&lt;25)"</formula>
    </cfRule>
  </conditionalFormatting>
  <conditionalFormatting sqref="H98:H109 L98:N109 J98:J109">
    <cfRule type="expression" dxfId="113" priority="14" stopIfTrue="1">
      <formula>"IF($E3&lt;25)"</formula>
    </cfRule>
  </conditionalFormatting>
  <conditionalFormatting sqref="K98:K109">
    <cfRule type="expression" dxfId="112" priority="13" stopIfTrue="1">
      <formula>"IF($E3&lt;25)"</formula>
    </cfRule>
  </conditionalFormatting>
  <conditionalFormatting sqref="I98:I109">
    <cfRule type="expression" dxfId="111" priority="12" stopIfTrue="1">
      <formula>"IF($E3&lt;25)"</formula>
    </cfRule>
  </conditionalFormatting>
  <conditionalFormatting sqref="G98:G109">
    <cfRule type="expression" dxfId="110" priority="11" stopIfTrue="1">
      <formula>"IF($E3&lt;25)"</formula>
    </cfRule>
  </conditionalFormatting>
  <conditionalFormatting sqref="G20">
    <cfRule type="expression" dxfId="109" priority="10" stopIfTrue="1">
      <formula>"IF($E3&lt;25)"</formula>
    </cfRule>
  </conditionalFormatting>
  <conditionalFormatting sqref="G8:G19">
    <cfRule type="expression" dxfId="108" priority="9" stopIfTrue="1">
      <formula>"IF($E3&lt;25)"</formula>
    </cfRule>
  </conditionalFormatting>
  <conditionalFormatting sqref="I8:I19">
    <cfRule type="expression" dxfId="107" priority="8" stopIfTrue="1">
      <formula>"IF($E3&lt;25)"</formula>
    </cfRule>
  </conditionalFormatting>
  <conditionalFormatting sqref="K8:K19">
    <cfRule type="expression" dxfId="106" priority="7" stopIfTrue="1">
      <formula>"IF($E3&lt;25)"</formula>
    </cfRule>
  </conditionalFormatting>
  <conditionalFormatting sqref="M14:M19">
    <cfRule type="expression" dxfId="105" priority="6" stopIfTrue="1">
      <formula>"IF($E3&lt;25)"</formula>
    </cfRule>
  </conditionalFormatting>
  <conditionalFormatting sqref="M8:M13">
    <cfRule type="expression" dxfId="104" priority="5" stopIfTrue="1">
      <formula>"IF($E3&lt;25)"</formula>
    </cfRule>
  </conditionalFormatting>
  <conditionalFormatting sqref="J8:J19">
    <cfRule type="expression" dxfId="103" priority="4" stopIfTrue="1">
      <formula>"IF($E3&lt;25)"</formula>
    </cfRule>
  </conditionalFormatting>
  <conditionalFormatting sqref="L8:L19">
    <cfRule type="expression" dxfId="102" priority="3" stopIfTrue="1">
      <formula>"IF($E3&lt;25)"</formula>
    </cfRule>
  </conditionalFormatting>
  <conditionalFormatting sqref="N8:N19">
    <cfRule type="expression" dxfId="101" priority="2" stopIfTrue="1">
      <formula>"IF($E3&lt;25)"</formula>
    </cfRule>
  </conditionalFormatting>
  <conditionalFormatting sqref="H8:H19">
    <cfRule type="expression" dxfId="100" priority="1" stopIfTrue="1">
      <formula>"IF($E3&lt;25)"</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Y296"/>
  <sheetViews>
    <sheetView showGridLines="0" zoomScaleNormal="100" workbookViewId="0">
      <selection activeCell="R1" sqref="R1"/>
    </sheetView>
  </sheetViews>
  <sheetFormatPr baseColWidth="10" defaultColWidth="9" defaultRowHeight="14"/>
  <cols>
    <col min="1" max="1" width="2.5" style="108" customWidth="1"/>
    <col min="2" max="5" width="9" style="108" customWidth="1"/>
    <col min="6" max="6" width="9" style="237" customWidth="1"/>
    <col min="7" max="9" width="9" style="108" customWidth="1"/>
    <col min="10" max="10" width="11.33203125" style="108" customWidth="1"/>
    <col min="11" max="11" width="9" style="108" customWidth="1"/>
    <col min="12" max="12" width="11.33203125" style="108" customWidth="1"/>
    <col min="13" max="17" width="9" style="108" customWidth="1"/>
    <col min="18" max="27" width="9" style="108"/>
    <col min="28" max="28" width="11.6640625" style="108" customWidth="1"/>
    <col min="29" max="16384" width="9" style="108"/>
  </cols>
  <sheetData>
    <row r="1" spans="1:25" ht="213" customHeight="1">
      <c r="A1" s="985" t="s">
        <v>2279</v>
      </c>
      <c r="B1" s="986"/>
      <c r="C1" s="986"/>
      <c r="D1" s="986"/>
      <c r="E1" s="986"/>
      <c r="F1" s="986"/>
      <c r="G1" s="986"/>
      <c r="H1" s="986"/>
      <c r="I1" s="986"/>
      <c r="J1" s="986"/>
      <c r="K1" s="986"/>
      <c r="L1" s="986"/>
      <c r="M1" s="986"/>
      <c r="N1" s="986"/>
      <c r="O1" s="231"/>
      <c r="P1" s="232"/>
      <c r="Q1" s="232"/>
      <c r="R1" s="232"/>
      <c r="S1" s="232"/>
      <c r="T1" s="232"/>
      <c r="U1" s="232"/>
      <c r="V1" s="232"/>
      <c r="W1" s="232"/>
      <c r="X1" s="232"/>
      <c r="Y1" s="232"/>
    </row>
    <row r="2" spans="1:25" ht="33.75" customHeight="1">
      <c r="A2" s="987" t="s">
        <v>439</v>
      </c>
      <c r="B2" s="987"/>
      <c r="C2" s="987"/>
      <c r="D2" s="987"/>
      <c r="E2" s="987"/>
      <c r="F2" s="987"/>
      <c r="G2" s="987"/>
      <c r="H2" s="987"/>
      <c r="I2" s="987"/>
      <c r="J2" s="987"/>
      <c r="K2" s="987"/>
      <c r="L2" s="987"/>
      <c r="M2" s="987"/>
      <c r="N2" s="987"/>
      <c r="O2" s="233"/>
      <c r="P2" s="234"/>
      <c r="Q2" s="234"/>
      <c r="R2" s="234"/>
      <c r="S2" s="234"/>
      <c r="T2" s="234"/>
      <c r="U2" s="234"/>
      <c r="V2" s="234"/>
      <c r="W2" s="234"/>
      <c r="X2" s="234"/>
      <c r="Y2" s="234"/>
    </row>
    <row r="3" spans="1:25" ht="13.5" customHeight="1">
      <c r="A3" s="235"/>
      <c r="B3" s="235"/>
      <c r="C3" s="235"/>
      <c r="D3" s="235"/>
      <c r="E3" s="235"/>
      <c r="F3" s="235"/>
      <c r="G3" s="235"/>
      <c r="H3" s="235"/>
      <c r="I3" s="235"/>
      <c r="J3" s="235"/>
      <c r="K3" s="235"/>
      <c r="L3" s="235"/>
      <c r="M3" s="235"/>
      <c r="N3" s="235"/>
      <c r="O3" s="235"/>
      <c r="P3" s="235"/>
      <c r="Q3" s="235"/>
    </row>
    <row r="4" spans="1:25" s="236" customFormat="1" ht="14" customHeight="1">
      <c r="A4" s="963" t="s">
        <v>440</v>
      </c>
      <c r="B4" s="963"/>
      <c r="C4" s="963"/>
      <c r="D4" s="963"/>
      <c r="E4" s="963"/>
      <c r="F4" s="963"/>
      <c r="G4" s="963"/>
      <c r="H4" s="963"/>
      <c r="I4" s="963"/>
      <c r="J4" s="963"/>
      <c r="K4" s="963"/>
      <c r="L4" s="963"/>
      <c r="M4" s="963"/>
      <c r="N4" s="963"/>
    </row>
    <row r="5" spans="1:25" s="236" customFormat="1" ht="14" customHeight="1">
      <c r="A5" s="536" t="s">
        <v>441</v>
      </c>
      <c r="B5" s="536"/>
      <c r="C5" s="536"/>
      <c r="D5" s="536"/>
      <c r="E5" s="536"/>
      <c r="F5" s="536"/>
      <c r="G5" s="591" t="str">
        <f>IF('General AMR Module'!$N$7&lt;&gt;"",'General AMR Module'!$N$7,IF('General AMR Module'!$N$7,"",""))</f>
        <v/>
      </c>
      <c r="H5" s="591"/>
      <c r="I5" s="591"/>
      <c r="J5" s="591"/>
      <c r="K5" s="591"/>
      <c r="L5" s="591"/>
      <c r="M5" s="591"/>
      <c r="N5" s="591"/>
    </row>
    <row r="6" spans="1:25" s="236" customFormat="1" ht="14" customHeight="1">
      <c r="A6" s="536" t="s">
        <v>443</v>
      </c>
      <c r="B6" s="536"/>
      <c r="C6" s="536"/>
      <c r="D6" s="536"/>
      <c r="E6" s="536"/>
      <c r="F6" s="536"/>
      <c r="G6" s="591" t="str">
        <f>IF('General AMR Module'!$N$12&lt;&gt;"",'General AMR Module'!$N$12,IF('General AMR Module'!$N$12,"",""))</f>
        <v/>
      </c>
      <c r="H6" s="591"/>
      <c r="I6" s="591"/>
      <c r="J6" s="591"/>
      <c r="K6" s="591"/>
      <c r="L6" s="591"/>
      <c r="M6" s="591"/>
      <c r="N6" s="591"/>
    </row>
    <row r="7" spans="1:25" s="236" customFormat="1" ht="14" customHeight="1">
      <c r="A7" s="536" t="s">
        <v>444</v>
      </c>
      <c r="B7" s="536"/>
      <c r="C7" s="536"/>
      <c r="D7" s="536"/>
      <c r="E7" s="536"/>
      <c r="F7" s="536"/>
      <c r="G7" s="591" t="str">
        <f>IF('General AMR Module'!$N$18&lt;&gt;"",'General AMR Module'!$N$18,IF('General AMR Module'!$N$18,"",""))</f>
        <v/>
      </c>
      <c r="H7" s="591"/>
      <c r="I7" s="591"/>
      <c r="J7" s="591"/>
      <c r="K7" s="591"/>
      <c r="L7" s="591"/>
      <c r="M7" s="591"/>
      <c r="N7" s="591"/>
    </row>
    <row r="8" spans="1:25" s="236" customFormat="1" ht="14" customHeight="1">
      <c r="A8" s="536" t="s">
        <v>446</v>
      </c>
      <c r="B8" s="536"/>
      <c r="C8" s="536"/>
      <c r="D8" s="536"/>
      <c r="E8" s="536"/>
      <c r="F8" s="536"/>
      <c r="G8" s="591" t="str">
        <f>IF('General AMR Module'!$N$17&lt;&gt;"",'General AMR Module'!$N$17,IF('General AMR Module'!$N$17,"",""))</f>
        <v/>
      </c>
      <c r="H8" s="591"/>
      <c r="I8" s="591"/>
      <c r="J8" s="591"/>
      <c r="K8" s="591"/>
      <c r="L8" s="591"/>
      <c r="M8" s="591"/>
      <c r="N8" s="591"/>
    </row>
    <row r="9" spans="1:25" s="236" customFormat="1" ht="14" customHeight="1">
      <c r="A9" s="536" t="s">
        <v>447</v>
      </c>
      <c r="B9" s="536"/>
      <c r="C9" s="536"/>
      <c r="D9" s="536"/>
      <c r="E9" s="536"/>
      <c r="F9" s="536"/>
      <c r="G9" s="591" t="str">
        <f>IF('General AMR Module'!$N$9="Choose from drop-down menu --&gt;","",IF('General AMR Module'!$N$9&lt;&gt;"",'General AMR Module'!$N$9,IF('General AMR Module'!$N$9,"","")))</f>
        <v/>
      </c>
      <c r="H9" s="591"/>
      <c r="I9" s="591"/>
      <c r="J9" s="591"/>
      <c r="K9" s="591"/>
      <c r="L9" s="591"/>
      <c r="M9" s="591"/>
      <c r="N9" s="591"/>
    </row>
    <row r="10" spans="1:25" s="236" customFormat="1" ht="14" customHeight="1">
      <c r="A10" s="536" t="s">
        <v>448</v>
      </c>
      <c r="B10" s="536"/>
      <c r="C10" s="536"/>
      <c r="D10" s="536"/>
      <c r="E10" s="536"/>
      <c r="F10" s="536"/>
      <c r="G10" s="591" t="str">
        <f>IF('General AMR Module'!$N$8="Choose from drop-down menu --&gt;","",IF('General AMR Module'!$N$8&lt;&gt;"",'General AMR Module'!$N$8,IF('General AMR Module'!$N$8,"","")))</f>
        <v/>
      </c>
      <c r="H10" s="591"/>
      <c r="I10" s="591"/>
      <c r="J10" s="591"/>
      <c r="K10" s="591"/>
      <c r="L10" s="591"/>
      <c r="M10" s="591"/>
      <c r="N10" s="591"/>
    </row>
    <row r="11" spans="1:25" s="236" customFormat="1" ht="14" customHeight="1">
      <c r="A11" s="536" t="s">
        <v>1329</v>
      </c>
      <c r="B11" s="536"/>
      <c r="C11" s="536"/>
      <c r="D11" s="536"/>
      <c r="E11" s="536"/>
      <c r="F11" s="536"/>
      <c r="G11" s="591" t="str">
        <f>IF('General AMR Module'!$N$14&lt;&gt;"",'General AMR Module'!$N$14,IF('General AMR Module'!$N$14,"",""))</f>
        <v/>
      </c>
      <c r="H11" s="591"/>
      <c r="I11" s="591"/>
      <c r="J11" s="591"/>
      <c r="K11" s="591"/>
      <c r="L11" s="591"/>
      <c r="M11" s="591"/>
      <c r="N11" s="591"/>
    </row>
    <row r="12" spans="1:25" s="236" customFormat="1" ht="14" customHeight="1">
      <c r="A12" s="536" t="s">
        <v>450</v>
      </c>
      <c r="B12" s="536"/>
      <c r="C12" s="536"/>
      <c r="D12" s="536"/>
      <c r="E12" s="536"/>
      <c r="F12" s="536"/>
      <c r="G12" s="591" t="str">
        <f>IF('General AMR Module'!$N$16&lt;&gt;"",'General AMR Module'!$N$16,IF('General AMR Module'!$N$16,"",""))</f>
        <v/>
      </c>
      <c r="H12" s="591"/>
      <c r="I12" s="591"/>
      <c r="J12" s="591"/>
      <c r="K12" s="591"/>
      <c r="L12" s="591"/>
      <c r="M12" s="591"/>
      <c r="N12" s="591"/>
    </row>
    <row r="13" spans="1:25" s="236" customFormat="1" ht="14" customHeight="1">
      <c r="A13" s="108"/>
      <c r="B13" s="176"/>
      <c r="C13" s="176"/>
      <c r="D13" s="176"/>
      <c r="E13" s="108"/>
      <c r="F13" s="237"/>
      <c r="G13" s="95"/>
      <c r="H13" s="95"/>
      <c r="I13" s="95"/>
      <c r="J13" s="95"/>
      <c r="K13" s="95"/>
      <c r="L13" s="95"/>
      <c r="M13" s="95"/>
      <c r="N13" s="95"/>
      <c r="O13" s="95"/>
      <c r="P13" s="95"/>
      <c r="Q13" s="95"/>
    </row>
    <row r="14" spans="1:25" s="236" customFormat="1" ht="14" customHeight="1">
      <c r="A14" s="963" t="s">
        <v>451</v>
      </c>
      <c r="B14" s="963"/>
      <c r="C14" s="963"/>
      <c r="D14" s="963"/>
      <c r="E14" s="963"/>
      <c r="F14" s="963"/>
      <c r="G14" s="963"/>
      <c r="H14" s="963"/>
      <c r="I14" s="963"/>
      <c r="J14" s="963"/>
      <c r="K14" s="963"/>
      <c r="L14" s="963"/>
      <c r="M14" s="963"/>
      <c r="N14" s="963"/>
    </row>
    <row r="15" spans="1:25" s="236" customFormat="1" ht="14" customHeight="1">
      <c r="A15" s="536" t="s">
        <v>452</v>
      </c>
      <c r="B15" s="536"/>
      <c r="C15" s="536"/>
      <c r="D15" s="536"/>
      <c r="E15" s="536"/>
      <c r="F15" s="536"/>
      <c r="G15" s="848"/>
      <c r="H15" s="848"/>
      <c r="I15" s="848"/>
      <c r="J15" s="848"/>
      <c r="K15" s="848"/>
      <c r="L15" s="848"/>
      <c r="M15" s="848"/>
      <c r="N15" s="848"/>
    </row>
    <row r="16" spans="1:25" s="236" customFormat="1" ht="14" customHeight="1">
      <c r="A16" s="536" t="s">
        <v>453</v>
      </c>
      <c r="B16" s="536"/>
      <c r="C16" s="536"/>
      <c r="D16" s="536"/>
      <c r="E16" s="536"/>
      <c r="F16" s="536"/>
      <c r="G16" s="848"/>
      <c r="H16" s="848"/>
      <c r="I16" s="848"/>
      <c r="J16" s="848"/>
      <c r="K16" s="848"/>
      <c r="L16" s="848"/>
      <c r="M16" s="848"/>
      <c r="N16" s="848"/>
    </row>
    <row r="17" spans="1:17" s="236" customFormat="1" ht="14" customHeight="1">
      <c r="A17" s="95"/>
      <c r="B17" s="95"/>
      <c r="C17" s="95"/>
      <c r="D17" s="95"/>
      <c r="E17" s="95"/>
      <c r="F17" s="95"/>
      <c r="G17" s="95"/>
      <c r="H17" s="95"/>
      <c r="I17" s="95"/>
      <c r="J17" s="95"/>
      <c r="K17" s="95"/>
      <c r="L17" s="95"/>
      <c r="M17" s="95"/>
      <c r="N17" s="95"/>
      <c r="O17" s="95"/>
      <c r="P17" s="95"/>
      <c r="Q17" s="95"/>
    </row>
    <row r="18" spans="1:17" ht="13" customHeight="1">
      <c r="A18" s="963" t="s">
        <v>454</v>
      </c>
      <c r="B18" s="963"/>
      <c r="C18" s="963"/>
      <c r="D18" s="963"/>
      <c r="E18" s="963"/>
      <c r="F18" s="963"/>
      <c r="G18" s="963"/>
      <c r="H18" s="963"/>
      <c r="I18" s="963"/>
      <c r="J18" s="963"/>
      <c r="K18" s="963"/>
    </row>
    <row r="19" spans="1:17" ht="12.75" customHeight="1">
      <c r="A19" s="984" t="s">
        <v>1517</v>
      </c>
      <c r="B19" s="984"/>
      <c r="C19" s="984"/>
      <c r="D19" s="984"/>
      <c r="E19" s="984"/>
      <c r="F19" s="984"/>
      <c r="G19" s="982" t="s">
        <v>458</v>
      </c>
      <c r="H19" s="982"/>
      <c r="I19" s="982"/>
      <c r="J19" s="982"/>
      <c r="K19" s="982"/>
      <c r="N19" s="238"/>
      <c r="O19" s="238"/>
    </row>
    <row r="20" spans="1:17">
      <c r="A20" s="239"/>
      <c r="B20" s="239"/>
      <c r="C20" s="239"/>
      <c r="D20" s="240"/>
      <c r="E20" s="240"/>
      <c r="F20" s="240"/>
      <c r="G20" s="239"/>
      <c r="H20" s="240"/>
      <c r="I20" s="240"/>
      <c r="J20" s="239"/>
      <c r="K20" s="239"/>
    </row>
    <row r="21" spans="1:17" ht="12.75" customHeight="1">
      <c r="A21" s="974"/>
      <c r="B21" s="975"/>
      <c r="C21" s="976"/>
      <c r="D21" s="508" t="s">
        <v>2231</v>
      </c>
      <c r="E21" s="648"/>
      <c r="F21" s="648"/>
      <c r="G21" s="648"/>
      <c r="H21" s="648"/>
      <c r="I21" s="648"/>
      <c r="J21" s="648"/>
      <c r="K21" s="509"/>
    </row>
    <row r="22" spans="1:17" ht="12.75" customHeight="1">
      <c r="A22" s="977"/>
      <c r="B22" s="978"/>
      <c r="C22" s="979"/>
      <c r="D22" s="966" t="s">
        <v>456</v>
      </c>
      <c r="E22" s="988"/>
      <c r="F22" s="988"/>
      <c r="G22" s="970"/>
      <c r="H22" s="966" t="s">
        <v>1423</v>
      </c>
      <c r="I22" s="988"/>
      <c r="J22" s="988"/>
      <c r="K22" s="970"/>
    </row>
    <row r="23" spans="1:17" ht="14.5" customHeight="1">
      <c r="A23" s="536" t="s">
        <v>457</v>
      </c>
      <c r="B23" s="536"/>
      <c r="C23" s="536"/>
      <c r="D23" s="989">
        <f>$J$62</f>
        <v>0</v>
      </c>
      <c r="E23" s="990"/>
      <c r="F23" s="990"/>
      <c r="G23" s="991"/>
      <c r="H23" s="989" t="str">
        <f>IF($D$23="","",IF($D$23&gt;=0.95,"5 stars",IF($D$23&gt;=0.85,"4 stars",IF($D$23&gt;=0.75,"3 stars",IF($D$23&gt;=0.65,"2 stars",IF($D$23&gt;=0.55,"1 star",IF($D$23&gt;=0,"0 stars")))))))</f>
        <v>0 stars</v>
      </c>
      <c r="I23" s="990"/>
      <c r="J23" s="990"/>
      <c r="K23" s="991"/>
    </row>
    <row r="24" spans="1:17" ht="12.75" customHeight="1">
      <c r="A24" s="972" t="str">
        <f>IF($G$19="Select previous audit","Previous audit",IF($G$19="","Previous audit",IF($G$19&lt;&gt;"",$G$19)))</f>
        <v>Previous audit</v>
      </c>
      <c r="B24" s="972"/>
      <c r="C24" s="972"/>
      <c r="D24" s="989" t="str">
        <f>$L$62</f>
        <v/>
      </c>
      <c r="E24" s="990"/>
      <c r="F24" s="990"/>
      <c r="G24" s="991"/>
      <c r="H24" s="989" t="str">
        <f>IF($D$24="","",IF($D$24&lt;&gt;"",(IF($D$24&gt;=0.95,"5 stars",IF($D$24&gt;=0.85,"4 stars",IF($D$24&gt;=0.75,"3 stars",IF($D$24&gt;=0.65,"2 stars",IF($D$24&gt;=0.55,"1 star",IF($D$24&gt;=0,"0 stars")))))))))</f>
        <v/>
      </c>
      <c r="I24" s="990"/>
      <c r="J24" s="990"/>
      <c r="K24" s="991"/>
    </row>
    <row r="25" spans="1:17">
      <c r="A25" s="239"/>
      <c r="B25" s="239"/>
      <c r="C25" s="239"/>
      <c r="D25" s="240"/>
      <c r="E25" s="240"/>
      <c r="F25" s="240"/>
      <c r="G25" s="239"/>
      <c r="H25" s="240"/>
      <c r="I25" s="240"/>
      <c r="J25" s="239"/>
      <c r="K25" s="239"/>
    </row>
    <row r="26" spans="1:17" ht="12.75" customHeight="1">
      <c r="A26" s="974"/>
      <c r="B26" s="975"/>
      <c r="C26" s="976"/>
      <c r="D26" s="519" t="s">
        <v>420</v>
      </c>
      <c r="E26" s="519"/>
      <c r="F26" s="519"/>
      <c r="G26" s="519"/>
      <c r="H26" s="519" t="s">
        <v>1671</v>
      </c>
      <c r="I26" s="519"/>
      <c r="J26" s="519"/>
      <c r="K26" s="519"/>
    </row>
    <row r="27" spans="1:17" ht="12.75" customHeight="1">
      <c r="A27" s="977"/>
      <c r="B27" s="978"/>
      <c r="C27" s="979"/>
      <c r="D27" s="967" t="s">
        <v>456</v>
      </c>
      <c r="E27" s="967"/>
      <c r="F27" s="967" t="s">
        <v>1423</v>
      </c>
      <c r="G27" s="967"/>
      <c r="H27" s="967" t="s">
        <v>456</v>
      </c>
      <c r="I27" s="967"/>
      <c r="J27" s="967" t="s">
        <v>1423</v>
      </c>
      <c r="K27" s="967"/>
    </row>
    <row r="28" spans="1:17">
      <c r="A28" s="536" t="s">
        <v>457</v>
      </c>
      <c r="B28" s="536"/>
      <c r="C28" s="536"/>
      <c r="D28" s="973" t="str">
        <f>IF('Set Audit Scope'!$F$5="Choose from drop-down menu --&gt;","",IF('Set Audit Scope'!$F$5="","",IF('Set Audit Scope'!$F$5="No","N/A",IF('Set Audit Scope'!$F$5="N/A","N/A",IF('Set Audit Scope'!$F$5="Yes",J97)))))</f>
        <v/>
      </c>
      <c r="E28" s="973"/>
      <c r="F28" s="973" t="str">
        <f>IF(D28="","",IF(D28="N/A","",IF(D28&gt;=0.95,"5 stars",IF(D28&gt;=0.85,"4 stars",IF(D28&gt;=0.75,"3 stars",IF(D28&gt;=0.65,"2 stars",IF(D28&gt;=0.55,"1 star",IF(D28&gt;=0,"0 stars"))))))))</f>
        <v/>
      </c>
      <c r="G28" s="973"/>
      <c r="H28" s="973" t="str">
        <f>IF('Set Audit Scope'!$F$6="Choose from drop-down menu --&gt;","",IF('Set Audit Scope'!$F$6="","",IF('Set Audit Scope'!$F$6="No","N/A",IF('Set Audit Scope'!$F$6="N/A","N/A",IF('Set Audit Scope'!$F$6="Yes",J132)))))</f>
        <v/>
      </c>
      <c r="I28" s="973"/>
      <c r="J28" s="973" t="str">
        <f>IF(H28="","",IF(H28="N/A","",IF(H28&gt;=0.95,"5 stars",IF(H28&gt;=0.85,"4 stars",IF(H28&gt;=0.75,"3 stars",IF(H28&gt;=0.65,"2 stars",IF(H28&gt;=0.55,"1 star",IF(H28&gt;=0,"0 stars"))))))))</f>
        <v/>
      </c>
      <c r="K28" s="973"/>
    </row>
    <row r="29" spans="1:17" ht="12.75" customHeight="1">
      <c r="A29" s="972" t="str">
        <f>IF($G$19="Select previous audit","Previous audit",IF($G$19="","Previous audit",IF($G$19&lt;&gt;"",$G$19)))</f>
        <v>Previous audit</v>
      </c>
      <c r="B29" s="972"/>
      <c r="C29" s="972"/>
      <c r="D29" s="973" t="str">
        <f>IF($L$97="","",IF($L$97&lt;&gt;"",$L$97))</f>
        <v/>
      </c>
      <c r="E29" s="973"/>
      <c r="F29" s="973" t="str">
        <f>IF($D$29="","",IF($D$29="N/A","",IF($D$29&lt;&gt;"",(IF(D29&gt;=0.95,"5 stars",IF(D29&gt;=0.85,"4 stars",IF(D29&gt;=0.75,"3 stars",IF(D29&gt;=0.65,"2 stars",IF(D29&gt;=0.55,"1 star",IF(D29&gt;=0,"0 stars"))))))))))</f>
        <v/>
      </c>
      <c r="G29" s="973"/>
      <c r="H29" s="973" t="str">
        <f>IF($L$132="","",IF($L$132&lt;&gt;"",$L$132))</f>
        <v/>
      </c>
      <c r="I29" s="973"/>
      <c r="J29" s="973" t="str">
        <f>IF($H$29="","",IF($H$29="N/A","",IF($H$29&lt;&gt;"",(IF(H29&gt;=0.95,"5 stars",IF(H29&gt;=0.85,"4 stars",IF(H29&gt;=0.75,"3 stars",IF(H29&gt;=0.65,"2 stars",IF(H29&gt;=0.55,"1 star",IF(H29&gt;=0,"0 stars"))))))))))</f>
        <v/>
      </c>
      <c r="K29" s="973"/>
    </row>
    <row r="30" spans="1:17">
      <c r="A30" s="239"/>
      <c r="B30" s="239"/>
      <c r="C30" s="239"/>
      <c r="D30" s="239"/>
      <c r="E30" s="239"/>
      <c r="F30" s="239"/>
      <c r="G30" s="239"/>
      <c r="H30" s="239"/>
      <c r="I30" s="239"/>
      <c r="J30" s="239"/>
      <c r="K30" s="239"/>
    </row>
    <row r="31" spans="1:17" ht="12.75" customHeight="1">
      <c r="A31" s="974"/>
      <c r="B31" s="975"/>
      <c r="C31" s="976"/>
      <c r="D31" s="519" t="s">
        <v>434</v>
      </c>
      <c r="E31" s="519"/>
      <c r="F31" s="519"/>
      <c r="G31" s="519"/>
      <c r="H31" s="519" t="s">
        <v>1501</v>
      </c>
      <c r="I31" s="519"/>
      <c r="J31" s="519"/>
      <c r="K31" s="519"/>
    </row>
    <row r="32" spans="1:17" ht="12.75" customHeight="1">
      <c r="A32" s="977"/>
      <c r="B32" s="978"/>
      <c r="C32" s="979"/>
      <c r="D32" s="967" t="s">
        <v>456</v>
      </c>
      <c r="E32" s="967"/>
      <c r="F32" s="967" t="s">
        <v>1423</v>
      </c>
      <c r="G32" s="967"/>
      <c r="H32" s="967" t="s">
        <v>456</v>
      </c>
      <c r="I32" s="967"/>
      <c r="J32" s="967" t="s">
        <v>1423</v>
      </c>
      <c r="K32" s="967"/>
    </row>
    <row r="33" spans="1:15" ht="12.75" customHeight="1">
      <c r="A33" s="536" t="s">
        <v>457</v>
      </c>
      <c r="B33" s="536"/>
      <c r="C33" s="536"/>
      <c r="D33" s="973" t="str">
        <f>IF('Set Audit Scope'!$F$7="Choose from drop-down menu --&gt;","",IF('Set Audit Scope'!$F$7="","",IF('Set Audit Scope'!$F$7="No","N/A",IF('Set Audit Scope'!$F$7="N/A","N/A",IF('Set Audit Scope'!$F$7="Yes",J167)))))</f>
        <v/>
      </c>
      <c r="E33" s="973"/>
      <c r="F33" s="973" t="str">
        <f>IF(D33="","",IF(D33="N/A","",IF(D33&gt;=0.95,"5 stars",IF(D33&gt;=0.85,"4 stars",IF(D33&gt;=0.75,"3 stars",IF(D33&gt;=0.65,"2 stars",IF(D33&gt;=0.55,"1 star",IF(D33&gt;=0,"0 stars"))))))))</f>
        <v/>
      </c>
      <c r="G33" s="973"/>
      <c r="H33" s="973" t="str">
        <f>IF('Set Audit Scope'!$F$8="Choose from drop-down menu --&gt;","",IF('Set Audit Scope'!$F$8="","",IF('Set Audit Scope'!$F$8="No","N/A",IF('Set Audit Scope'!$F$8="N/A","N/A",IF('Set Audit Scope'!$F$8="Yes",J202)))))</f>
        <v/>
      </c>
      <c r="I33" s="973"/>
      <c r="J33" s="973" t="str">
        <f>IF(H33="","",IF(H33="N/A","",IF(H33&gt;=0.95,"5 stars",IF(H33&gt;=0.85,"4 stars",IF(H33&gt;=0.75,"3 stars",IF(H33&gt;=0.65,"2 stars",IF(H33&gt;=0.55,"1 star",IF(H33&gt;=0,"0 stars"))))))))</f>
        <v/>
      </c>
      <c r="K33" s="973"/>
    </row>
    <row r="34" spans="1:15" ht="12.75" customHeight="1">
      <c r="A34" s="972" t="str">
        <f>IF($G$19="Select previous audit","Previous audit",IF($G$19="","Previous audit",IF($G$19&lt;&gt;"",$G$19)))</f>
        <v>Previous audit</v>
      </c>
      <c r="B34" s="972"/>
      <c r="C34" s="972"/>
      <c r="D34" s="973" t="str">
        <f>IF($L$167="","",IF($L$167&lt;&gt;"",$L$167))</f>
        <v/>
      </c>
      <c r="E34" s="973"/>
      <c r="F34" s="973" t="str">
        <f>IF($D$34="","",IF($D$34="N/A","",IF($D$34&lt;&gt;"",(IF(D34&gt;=0.95,"5 stars",IF(D34&gt;=0.85,"4 stars",IF(D34&gt;=0.75,"3 stars",IF(D34&gt;=0.65,"2 stars",IF(D34&gt;=0.55,"1 star",IF(D34&gt;=0,"0 stars"))))))))))</f>
        <v/>
      </c>
      <c r="G34" s="973"/>
      <c r="H34" s="973" t="str">
        <f>IF($L$202="","",IF($L$202&lt;&gt;"",$L$202))</f>
        <v/>
      </c>
      <c r="I34" s="973"/>
      <c r="J34" s="973" t="str">
        <f>IF($H$34="","",IF($H$34="N/A","",IF($H$34&lt;&gt;"",(IF(H34&gt;=0.95,"5 stars",IF(H34&gt;=0.85,"4 stars",IF(H34&gt;=0.75,"3 stars",IF(H34&gt;=0.65,"2 stars",IF(H34&gt;=0.55,"1 star",IF(H34&gt;=0,"0 stars"))))))))))</f>
        <v/>
      </c>
      <c r="K34" s="973"/>
    </row>
    <row r="35" spans="1:15">
      <c r="A35" s="239"/>
      <c r="B35" s="239"/>
      <c r="C35" s="239"/>
      <c r="D35" s="239"/>
      <c r="E35" s="239"/>
      <c r="F35" s="239"/>
      <c r="G35" s="239"/>
      <c r="H35" s="239"/>
      <c r="I35" s="239"/>
      <c r="J35" s="239"/>
      <c r="K35" s="239"/>
    </row>
    <row r="36" spans="1:15" ht="12.75" customHeight="1">
      <c r="A36" s="974"/>
      <c r="B36" s="975"/>
      <c r="C36" s="976"/>
      <c r="D36" s="519" t="s">
        <v>2120</v>
      </c>
      <c r="E36" s="519"/>
      <c r="F36" s="519"/>
      <c r="G36" s="519"/>
      <c r="H36" s="519" t="s">
        <v>2116</v>
      </c>
      <c r="I36" s="519"/>
      <c r="J36" s="519"/>
      <c r="K36" s="519"/>
    </row>
    <row r="37" spans="1:15" ht="12.75" customHeight="1">
      <c r="A37" s="977"/>
      <c r="B37" s="978"/>
      <c r="C37" s="979"/>
      <c r="D37" s="967" t="s">
        <v>456</v>
      </c>
      <c r="E37" s="967"/>
      <c r="F37" s="967" t="s">
        <v>1423</v>
      </c>
      <c r="G37" s="967"/>
      <c r="H37" s="967" t="s">
        <v>456</v>
      </c>
      <c r="I37" s="967"/>
      <c r="J37" s="967" t="s">
        <v>1423</v>
      </c>
      <c r="K37" s="967"/>
    </row>
    <row r="38" spans="1:15" ht="12.75" customHeight="1">
      <c r="A38" s="536" t="s">
        <v>457</v>
      </c>
      <c r="B38" s="536"/>
      <c r="C38" s="536"/>
      <c r="D38" s="980" t="str">
        <f>IF('Set Audit Scope'!$F$9="Choose from drop-down menu --&gt;","",IF('Set Audit Scope'!$F$9="","",IF('Set Audit Scope'!$F$9="No","N/A",IF('Set Audit Scope'!$F$9="N/A","N/A",IF('Set Audit Scope'!$F$9="Yes",J237)))))</f>
        <v/>
      </c>
      <c r="E38" s="980"/>
      <c r="F38" s="973" t="str">
        <f>IF(D38="","",IF(D38="N/A","",IF(D38&gt;=0.95,"5 stars",IF(D38&gt;=0.85,"4 stars",IF(D38&gt;=0.75,"3 stars",IF(D38&gt;=0.65,"2 stars",IF(D38&gt;=0.55,"1 star",IF(D38&gt;=0,"0 stars"))))))))</f>
        <v/>
      </c>
      <c r="G38" s="973"/>
      <c r="H38" s="980" t="str">
        <f>IF('Set Audit Scope'!$F$10="Choose from drop-down menu --&gt;","",IF('Set Audit Scope'!$F$10="","",IF('Set Audit Scope'!$F$10="No","N/A",IF('Set Audit Scope'!$F$10="N/A","N/A",IF('Set Audit Scope'!$F$10="Yes",J272)))))</f>
        <v/>
      </c>
      <c r="I38" s="980"/>
      <c r="J38" s="973" t="str">
        <f>IF(H38="","",IF(H38="N/A","",IF(H38&gt;=0.95,"5 stars",IF(H38&gt;=0.85,"4 stars",IF(H38&gt;=0.75,"3 stars",IF(H38&gt;=0.65,"2 stars",IF(H38&gt;=0.55,"1 star",IF(H38&gt;=0,"0 stars"))))))))</f>
        <v/>
      </c>
      <c r="K38" s="973"/>
    </row>
    <row r="39" spans="1:15" ht="12.75" customHeight="1">
      <c r="A39" s="972" t="str">
        <f>IF($G$19="Select previous audit","Previous audit",IF($G$19="","Previous audit",IF($G$19&lt;&gt;"",$G$19)))</f>
        <v>Previous audit</v>
      </c>
      <c r="B39" s="972"/>
      <c r="C39" s="972"/>
      <c r="D39" s="973" t="str">
        <f>IF($L$237="","",IF($L$237&lt;&gt;"",$L$237))</f>
        <v/>
      </c>
      <c r="E39" s="973"/>
      <c r="F39" s="973" t="str">
        <f>IF($D$39="","",IF($D$39="N/A","",IF($D$39&lt;&gt;"",(IF(D39&gt;=0.95,"5 stars",IF(D39&gt;=0.85,"4 stars",IF(D39&gt;=0.75,"3 stars",IF(D39&gt;=0.65,"2 stars",IF(D39&gt;=0.55,"1 star",IF(D39&gt;=0,"0 stars"))))))))))</f>
        <v/>
      </c>
      <c r="G39" s="973"/>
      <c r="H39" s="973" t="str">
        <f>IF($L$272="","",IF($L$272&lt;&gt;"",$L$272))</f>
        <v/>
      </c>
      <c r="I39" s="973"/>
      <c r="J39" s="973" t="str">
        <f>IF($H$39="","",IF($H$39="N/A","",IF($H$39&lt;&gt;"",(IF(H39&gt;=0.95,"5 stars",IF(H39&gt;=0.85,"4 stars",IF(H39&gt;=0.75,"3 stars",IF(H39&gt;=0.65,"2 stars",IF(H39&gt;=0.55,"1 star",IF(H39&gt;=0,"0 stars"))))))))))</f>
        <v/>
      </c>
      <c r="K39" s="973"/>
    </row>
    <row r="40" spans="1:15" ht="12.75" customHeight="1">
      <c r="A40" s="239"/>
      <c r="B40" s="239"/>
      <c r="C40" s="239"/>
      <c r="D40" s="239"/>
      <c r="E40" s="239"/>
      <c r="F40" s="239"/>
      <c r="G40" s="239"/>
      <c r="H40" s="239"/>
      <c r="I40" s="239"/>
      <c r="J40" s="239"/>
      <c r="K40" s="239"/>
      <c r="N40" s="238"/>
      <c r="O40" s="238"/>
    </row>
    <row r="41" spans="1:15" ht="12.75" customHeight="1">
      <c r="A41" s="974"/>
      <c r="B41" s="975"/>
      <c r="C41" s="976"/>
      <c r="D41" s="519" t="s">
        <v>455</v>
      </c>
      <c r="E41" s="519"/>
      <c r="F41" s="519"/>
      <c r="G41" s="519"/>
      <c r="H41" s="519"/>
      <c r="I41" s="519"/>
      <c r="J41" s="519"/>
      <c r="K41" s="519"/>
      <c r="N41" s="238"/>
      <c r="O41" s="238"/>
    </row>
    <row r="42" spans="1:15" ht="12.75" customHeight="1">
      <c r="A42" s="977"/>
      <c r="B42" s="978"/>
      <c r="C42" s="979"/>
      <c r="D42" s="967" t="s">
        <v>456</v>
      </c>
      <c r="E42" s="967"/>
      <c r="F42" s="967"/>
      <c r="G42" s="967"/>
      <c r="H42" s="967" t="s">
        <v>1423</v>
      </c>
      <c r="I42" s="967"/>
      <c r="J42" s="967"/>
      <c r="K42" s="967"/>
      <c r="N42" s="238"/>
      <c r="O42" s="238"/>
    </row>
    <row r="43" spans="1:15" ht="12.75" customHeight="1">
      <c r="A43" s="536" t="s">
        <v>457</v>
      </c>
      <c r="B43" s="536"/>
      <c r="C43" s="536"/>
      <c r="D43" s="973">
        <f>AVERAGE(D23,D28,H28,D33,H33,D38,H38)</f>
        <v>0</v>
      </c>
      <c r="E43" s="973"/>
      <c r="F43" s="973"/>
      <c r="G43" s="973"/>
      <c r="H43" s="983" t="str">
        <f>IF(D43&gt;=0.95,"5 stars",IF(D43&gt;=0.85,"4 stars",IF(D43&gt;=0.75,"3 stars",IF(D43&gt;=0.65,"2 stars",IF(D43&gt;=0.55,"1 star",IF(D43&gt;=0,"0 stars"))))))</f>
        <v>0 stars</v>
      </c>
      <c r="I43" s="983"/>
      <c r="J43" s="983"/>
      <c r="K43" s="983"/>
      <c r="N43" s="238"/>
      <c r="O43" s="238"/>
    </row>
    <row r="44" spans="1:15" ht="12.75" customHeight="1">
      <c r="A44" s="972" t="str">
        <f>IF($G$19="Select previous audit","Previous audit",IF($G$19="","Previous audit",IF($G$19&lt;&gt;"",$G$19)))</f>
        <v>Previous audit</v>
      </c>
      <c r="B44" s="972"/>
      <c r="C44" s="972"/>
      <c r="D44" s="973" t="str">
        <f>IF($G$19="Select previous audit","",IF($G$19="","",IF($G$19&lt;&gt;"",AVERAGE(D24,D29,H29,D34,H34,D39,H39))))</f>
        <v/>
      </c>
      <c r="E44" s="983"/>
      <c r="F44" s="983"/>
      <c r="G44" s="983"/>
      <c r="H44" s="983" t="str">
        <f>IF(D44="","",IF(D44&gt;=0.95,"5 stars",IF(D44&gt;=0.85,"4 stars",IF(D44&gt;=0.75,"3 stars",IF(D44&gt;=0.65,"2 stars",IF(D44&gt;=0.55,"1 star",IF(D44&gt;=0,"0 stars")))))))</f>
        <v/>
      </c>
      <c r="I44" s="983"/>
      <c r="J44" s="983"/>
      <c r="K44" s="983"/>
      <c r="N44" s="238"/>
      <c r="O44" s="238"/>
    </row>
    <row r="45" spans="1:15" ht="12.75" customHeight="1">
      <c r="B45" s="176"/>
      <c r="C45" s="176"/>
      <c r="D45" s="176"/>
    </row>
    <row r="46" spans="1:15" ht="15" customHeight="1">
      <c r="A46" s="963" t="s">
        <v>2232</v>
      </c>
      <c r="B46" s="963"/>
      <c r="C46" s="963"/>
      <c r="D46" s="963"/>
      <c r="E46" s="963"/>
      <c r="F46" s="963"/>
      <c r="G46" s="963"/>
      <c r="H46" s="963"/>
      <c r="I46" s="964"/>
      <c r="J46" s="964"/>
      <c r="K46" s="964"/>
      <c r="L46" s="964"/>
      <c r="M46" s="963"/>
      <c r="N46" s="963"/>
    </row>
    <row r="47" spans="1:15" ht="12.75" customHeight="1">
      <c r="A47" s="965" t="s">
        <v>461</v>
      </c>
      <c r="B47" s="965"/>
      <c r="C47" s="965"/>
      <c r="D47" s="965"/>
      <c r="E47" s="965"/>
      <c r="F47" s="965"/>
      <c r="G47" s="965"/>
      <c r="H47" s="966" t="s">
        <v>462</v>
      </c>
      <c r="I47" s="968" t="s">
        <v>463</v>
      </c>
      <c r="J47" s="981"/>
      <c r="K47" s="968" t="s">
        <v>464</v>
      </c>
      <c r="L47" s="969"/>
      <c r="M47" s="970" t="s">
        <v>465</v>
      </c>
      <c r="N47" s="967"/>
    </row>
    <row r="48" spans="1:15" ht="12.75" customHeight="1">
      <c r="A48" s="965"/>
      <c r="B48" s="965"/>
      <c r="C48" s="965"/>
      <c r="D48" s="965"/>
      <c r="E48" s="965"/>
      <c r="F48" s="965"/>
      <c r="G48" s="965"/>
      <c r="H48" s="966"/>
      <c r="I48" s="241" t="s">
        <v>466</v>
      </c>
      <c r="J48" s="242" t="str">
        <f>IF($G$16=""," ",IF($G$16&lt;&gt;"",$G$16,))</f>
        <v xml:space="preserve"> </v>
      </c>
      <c r="K48" s="241" t="s">
        <v>466</v>
      </c>
      <c r="L48" s="243" t="str">
        <f>IF($G$19="Select previous audit","",IF($G$19="N/A","",IF($G$19="Baseline audit",'Previous Audit Information'!$G$5,IF($G$19="Audit 1",'Previous Audit Information'!$I$5,IF($G$19="Audit 2",'Previous Audit Information'!$K$5,IF($G$19="Audit 3",'Previous Audit Information'!$M$5,IF($G$19="","")))))))</f>
        <v/>
      </c>
      <c r="M48" s="970"/>
      <c r="N48" s="967"/>
    </row>
    <row r="49" spans="1:14" ht="22" customHeight="1">
      <c r="A49" s="965"/>
      <c r="B49" s="965"/>
      <c r="C49" s="965"/>
      <c r="D49" s="965"/>
      <c r="E49" s="965"/>
      <c r="F49" s="965"/>
      <c r="G49" s="965"/>
      <c r="H49" s="967"/>
      <c r="I49" s="971" t="s">
        <v>467</v>
      </c>
      <c r="J49" s="971"/>
      <c r="K49" s="971" t="s">
        <v>468</v>
      </c>
      <c r="L49" s="971"/>
      <c r="M49" s="967"/>
      <c r="N49" s="967"/>
    </row>
    <row r="50" spans="1:14" ht="12.75" customHeight="1">
      <c r="A50" s="221"/>
      <c r="B50" s="960" t="s">
        <v>469</v>
      </c>
      <c r="C50" s="960"/>
      <c r="D50" s="960"/>
      <c r="E50" s="960"/>
      <c r="F50" s="960"/>
      <c r="G50" s="960"/>
      <c r="H50" s="244">
        <f>'General AMR Module'!O148</f>
        <v>11</v>
      </c>
      <c r="I50" s="244">
        <f>'General AMR Module'!S148</f>
        <v>0</v>
      </c>
      <c r="J50" s="245">
        <f t="shared" ref="J50:J51" si="0">(I50/H50)</f>
        <v>0</v>
      </c>
      <c r="K50" s="246" t="str">
        <f>IF($G$19="Select previous audit","",IF($G$19="N/A","",IF($G$19="Baseline audit",'Previous Audit Information'!G8,IF($G$19="Audit 1",'Previous Audit Information'!I8,IF($G$19="Audit 2",'Previous Audit Information'!K8,IF($G$19="Audit 3",'Previous Audit Information'!M8))))))</f>
        <v/>
      </c>
      <c r="L50" s="247" t="str">
        <f>IF($G$19="Select previous audit","",IF($G$19="N/A","",IF($G$19="Baseline audit",'Previous Audit Information'!H8,IF($G$19="Audit 1",'Previous Audit Information'!J8,IF($G$19="Audit 2",'Previous Audit Information'!L8,IF($G$19="Audit 3",'Previous Audit Information'!N8))))))</f>
        <v/>
      </c>
      <c r="M50" s="961" t="str">
        <f>IF(L50&lt;&gt;"",J50-L50,IF(L50="",""))</f>
        <v/>
      </c>
      <c r="N50" s="961"/>
    </row>
    <row r="51" spans="1:14" ht="12.75" customHeight="1">
      <c r="A51" s="221"/>
      <c r="B51" s="960" t="s">
        <v>422</v>
      </c>
      <c r="C51" s="960"/>
      <c r="D51" s="960"/>
      <c r="E51" s="960"/>
      <c r="F51" s="960"/>
      <c r="G51" s="960"/>
      <c r="H51" s="244">
        <f>'General AMR Module'!O166</f>
        <v>8</v>
      </c>
      <c r="I51" s="244">
        <f>'General AMR Module'!S166</f>
        <v>0</v>
      </c>
      <c r="J51" s="245">
        <f t="shared" si="0"/>
        <v>0</v>
      </c>
      <c r="K51" s="246" t="str">
        <f>IF($G$19="Select previous audit","",IF($G$19="N/A","",IF($G$19="Baseline audit",'Previous Audit Information'!G9,IF($G$19="Audit 1",'Previous Audit Information'!I9,IF($G$19="Audit 2",'Previous Audit Information'!K9,IF($G$19="Audit 3",'Previous Audit Information'!M9))))))</f>
        <v/>
      </c>
      <c r="L51" s="247" t="str">
        <f>IF($G$19="Select previous audit","",IF($G$19="N/A","",IF($G$19="Baseline audit",'Previous Audit Information'!H9,IF($G$19="Audit 1",'Previous Audit Information'!J9,IF($G$19="Audit 2",'Previous Audit Information'!L9,IF($G$19="Audit 3",'Previous Audit Information'!N9))))))</f>
        <v/>
      </c>
      <c r="M51" s="961" t="str">
        <f t="shared" ref="M51:M61" si="1">IF(L51&lt;&gt;"",J51-L51,IF(L51="",""))</f>
        <v/>
      </c>
      <c r="N51" s="961"/>
    </row>
    <row r="52" spans="1:14" ht="12.75" customHeight="1">
      <c r="A52" s="221"/>
      <c r="B52" s="960" t="s">
        <v>470</v>
      </c>
      <c r="C52" s="960"/>
      <c r="D52" s="960"/>
      <c r="E52" s="960"/>
      <c r="F52" s="960"/>
      <c r="G52" s="960"/>
      <c r="H52" s="244" t="s">
        <v>76</v>
      </c>
      <c r="I52" s="244" t="s">
        <v>76</v>
      </c>
      <c r="J52" s="247" t="s">
        <v>76</v>
      </c>
      <c r="K52" s="246" t="str">
        <f>IF($G$19="Select previous audit","",IF($G$19="N/A","",IF($G$19="Baseline audit",'Previous Audit Information'!G10,IF($G$19="Audit 1",'Previous Audit Information'!I10,IF($G$19="Audit 2",'Previous Audit Information'!K10,IF($G$19="Audit 3",'Previous Audit Information'!M10))))))</f>
        <v/>
      </c>
      <c r="L52" s="247" t="str">
        <f>IF($G$19="Select previous audit","",IF($G$19="N/A","",IF($G$19="Baseline audit",'Previous Audit Information'!H10,IF($G$19="Audit 1",'Previous Audit Information'!J10,IF($G$19="Audit 2",'Previous Audit Information'!L10,IF($G$19="Audit 3",'Previous Audit Information'!N10))))))</f>
        <v/>
      </c>
      <c r="M52" s="961" t="str">
        <f>IF(L52&lt;&gt;"","N/A",IF(L52="",""))</f>
        <v/>
      </c>
      <c r="N52" s="961"/>
    </row>
    <row r="53" spans="1:14" ht="12.75" customHeight="1">
      <c r="A53" s="221"/>
      <c r="B53" s="960" t="s">
        <v>471</v>
      </c>
      <c r="C53" s="960"/>
      <c r="D53" s="960"/>
      <c r="E53" s="960"/>
      <c r="F53" s="960"/>
      <c r="G53" s="960"/>
      <c r="H53" s="244">
        <f>'General AMR Module'!O173</f>
        <v>2</v>
      </c>
      <c r="I53" s="244">
        <f>'General AMR Module'!S173</f>
        <v>0</v>
      </c>
      <c r="J53" s="245">
        <f t="shared" ref="J53:J61" si="2">(I53/H53)</f>
        <v>0</v>
      </c>
      <c r="K53" s="246" t="str">
        <f>IF($G$19="Select previous audit","",IF($G$19="N/A","",IF($G$19="Baseline audit",'Previous Audit Information'!G11,IF($G$19="Audit 1",'Previous Audit Information'!I11,IF($G$19="Audit 2",'Previous Audit Information'!K11,IF($G$19="Audit 3",'Previous Audit Information'!M11))))))</f>
        <v/>
      </c>
      <c r="L53" s="247" t="str">
        <f>IF($G$19="Select previous audit","",IF($G$19="N/A","",IF($G$19="Baseline audit",'Previous Audit Information'!H11,IF($G$19="Audit 1",'Previous Audit Information'!J11,IF($G$19="Audit 2",'Previous Audit Information'!L11,IF($G$19="Audit 3",'Previous Audit Information'!N11))))))</f>
        <v/>
      </c>
      <c r="M53" s="961" t="str">
        <f t="shared" si="1"/>
        <v/>
      </c>
      <c r="N53" s="961"/>
    </row>
    <row r="54" spans="1:14" ht="12.75" customHeight="1">
      <c r="A54" s="221"/>
      <c r="B54" s="960" t="s">
        <v>425</v>
      </c>
      <c r="C54" s="960"/>
      <c r="D54" s="960"/>
      <c r="E54" s="960"/>
      <c r="F54" s="960"/>
      <c r="G54" s="960"/>
      <c r="H54" s="244">
        <f>'General AMR Module'!O182</f>
        <v>10</v>
      </c>
      <c r="I54" s="244">
        <f>'General AMR Module'!S182</f>
        <v>0</v>
      </c>
      <c r="J54" s="245">
        <f t="shared" si="2"/>
        <v>0</v>
      </c>
      <c r="K54" s="246" t="str">
        <f>IF($G$19="Select previous audit","",IF($G$19="N/A","",IF($G$19="Baseline audit",'Previous Audit Information'!G12,IF($G$19="Audit 1",'Previous Audit Information'!I12,IF($G$19="Audit 2",'Previous Audit Information'!K12,IF($G$19="Audit 3",'Previous Audit Information'!M12))))))</f>
        <v/>
      </c>
      <c r="L54" s="247" t="str">
        <f>IF($G$19="Select previous audit","",IF($G$19="N/A","",IF($G$19="Baseline audit",'Previous Audit Information'!H12,IF($G$19="Audit 1",'Previous Audit Information'!J12,IF($G$19="Audit 2",'Previous Audit Information'!L12,IF($G$19="Audit 3",'Previous Audit Information'!N12))))))</f>
        <v/>
      </c>
      <c r="M54" s="961" t="str">
        <f t="shared" si="1"/>
        <v/>
      </c>
      <c r="N54" s="961"/>
    </row>
    <row r="55" spans="1:14" ht="12.75" customHeight="1">
      <c r="A55" s="221"/>
      <c r="B55" s="960" t="s">
        <v>472</v>
      </c>
      <c r="C55" s="960"/>
      <c r="D55" s="960"/>
      <c r="E55" s="960"/>
      <c r="F55" s="960"/>
      <c r="G55" s="960"/>
      <c r="H55" s="244">
        <f>'General AMR Module'!O193</f>
        <v>5</v>
      </c>
      <c r="I55" s="244">
        <f>'General AMR Module'!S193</f>
        <v>0</v>
      </c>
      <c r="J55" s="245">
        <f t="shared" si="2"/>
        <v>0</v>
      </c>
      <c r="K55" s="246" t="str">
        <f>IF($G$19="Select previous audit","",IF($G$19="N/A","",IF($G$19="Baseline audit",'Previous Audit Information'!G13,IF($G$19="Audit 1",'Previous Audit Information'!I13,IF($G$19="Audit 2",'Previous Audit Information'!K13,IF($G$19="Audit 3",'Previous Audit Information'!M13))))))</f>
        <v/>
      </c>
      <c r="L55" s="247" t="str">
        <f>IF($G$19="Select previous audit","",IF($G$19="N/A","",IF($G$19="Baseline audit",'Previous Audit Information'!H13,IF($G$19="Audit 1",'Previous Audit Information'!J13,IF($G$19="Audit 2",'Previous Audit Information'!L13,IF($G$19="Audit 3",'Previous Audit Information'!N13))))))</f>
        <v/>
      </c>
      <c r="M55" s="961" t="str">
        <f t="shared" si="1"/>
        <v/>
      </c>
      <c r="N55" s="961"/>
    </row>
    <row r="56" spans="1:14" ht="12.75" customHeight="1">
      <c r="A56" s="221"/>
      <c r="B56" s="960" t="s">
        <v>473</v>
      </c>
      <c r="C56" s="960"/>
      <c r="D56" s="960"/>
      <c r="E56" s="960"/>
      <c r="F56" s="960"/>
      <c r="G56" s="960"/>
      <c r="H56" s="244">
        <f>'General AMR Module'!O201</f>
        <v>4</v>
      </c>
      <c r="I56" s="244">
        <f>'General AMR Module'!S201</f>
        <v>0</v>
      </c>
      <c r="J56" s="245">
        <f t="shared" si="2"/>
        <v>0</v>
      </c>
      <c r="K56" s="246" t="str">
        <f>IF($G$19="Select previous audit","",IF($G$19="N/A","",IF($G$19="Baseline audit",'Previous Audit Information'!G14,IF($G$19="Audit 1",'Previous Audit Information'!I14,IF($G$19="Audit 2",'Previous Audit Information'!K14,IF($G$19="Audit 3",'Previous Audit Information'!M14))))))</f>
        <v/>
      </c>
      <c r="L56" s="247" t="str">
        <f>IF($G$19="Select previous audit","",IF($G$19="N/A","",IF($G$19="Baseline audit",'Previous Audit Information'!H14,IF($G$19="Audit 1",'Previous Audit Information'!J14,IF($G$19="Audit 2",'Previous Audit Information'!L14,IF($G$19="Audit 3",'Previous Audit Information'!N14))))))</f>
        <v/>
      </c>
      <c r="M56" s="961" t="str">
        <f t="shared" si="1"/>
        <v/>
      </c>
      <c r="N56" s="961"/>
    </row>
    <row r="57" spans="1:14" ht="12.75" customHeight="1">
      <c r="A57" s="221"/>
      <c r="B57" s="960" t="s">
        <v>474</v>
      </c>
      <c r="C57" s="960"/>
      <c r="D57" s="960"/>
      <c r="E57" s="960"/>
      <c r="F57" s="960"/>
      <c r="G57" s="960"/>
      <c r="H57" s="244">
        <f>'General AMR Module'!O231</f>
        <v>17</v>
      </c>
      <c r="I57" s="244">
        <f>'General AMR Module'!S231</f>
        <v>0</v>
      </c>
      <c r="J57" s="245">
        <f t="shared" si="2"/>
        <v>0</v>
      </c>
      <c r="K57" s="246" t="str">
        <f>IF($G$19="Select previous audit","",IF($G$19="N/A","",IF($G$19="Baseline audit",'Previous Audit Information'!G15,IF($G$19="Audit 1",'Previous Audit Information'!I15,IF($G$19="Audit 2",'Previous Audit Information'!K15,IF($G$19="Audit 3",'Previous Audit Information'!M15))))))</f>
        <v/>
      </c>
      <c r="L57" s="247" t="str">
        <f>IF($G$19="Select previous audit","",IF($G$19="N/A","",IF($G$19="Baseline audit",'Previous Audit Information'!H15,IF($G$19="Audit 1",'Previous Audit Information'!J15,IF($G$19="Audit 2",'Previous Audit Information'!L15,IF($G$19="Audit 3",'Previous Audit Information'!N15))))))</f>
        <v/>
      </c>
      <c r="M57" s="961" t="str">
        <f t="shared" si="1"/>
        <v/>
      </c>
      <c r="N57" s="961"/>
    </row>
    <row r="58" spans="1:14" ht="12.75" customHeight="1">
      <c r="A58" s="221"/>
      <c r="B58" s="960" t="s">
        <v>429</v>
      </c>
      <c r="C58" s="960"/>
      <c r="D58" s="960"/>
      <c r="E58" s="960"/>
      <c r="F58" s="960"/>
      <c r="G58" s="960"/>
      <c r="H58" s="244">
        <f>'General AMR Module'!O237</f>
        <v>2</v>
      </c>
      <c r="I58" s="244">
        <f>'General AMR Module'!S237</f>
        <v>0</v>
      </c>
      <c r="J58" s="245">
        <f t="shared" si="2"/>
        <v>0</v>
      </c>
      <c r="K58" s="246" t="str">
        <f>IF($G$19="Select previous audit","",IF($G$19="N/A","",IF($G$19="Baseline audit",'Previous Audit Information'!G16,IF($G$19="Audit 1",'Previous Audit Information'!I16,IF($G$19="Audit 2",'Previous Audit Information'!K16,IF($G$19="Audit 3",'Previous Audit Information'!M16))))))</f>
        <v/>
      </c>
      <c r="L58" s="247" t="str">
        <f>IF($G$19="Select previous audit","",IF($G$19="N/A","",IF($G$19="Baseline audit",'Previous Audit Information'!H16,IF($G$19="Audit 1",'Previous Audit Information'!J16,IF($G$19="Audit 2",'Previous Audit Information'!L16,IF($G$19="Audit 3",'Previous Audit Information'!N16))))))</f>
        <v/>
      </c>
      <c r="M58" s="961" t="str">
        <f t="shared" si="1"/>
        <v/>
      </c>
      <c r="N58" s="961"/>
    </row>
    <row r="59" spans="1:14" ht="12.75" customHeight="1">
      <c r="A59" s="221"/>
      <c r="B59" s="960" t="s">
        <v>430</v>
      </c>
      <c r="C59" s="960"/>
      <c r="D59" s="960"/>
      <c r="E59" s="960"/>
      <c r="F59" s="960"/>
      <c r="G59" s="960"/>
      <c r="H59" s="244">
        <f>'General AMR Module'!O245</f>
        <v>8</v>
      </c>
      <c r="I59" s="244">
        <f>'General AMR Module'!S245</f>
        <v>0</v>
      </c>
      <c r="J59" s="245">
        <f t="shared" si="2"/>
        <v>0</v>
      </c>
      <c r="K59" s="246" t="str">
        <f>IF($G$19="Select previous audit","",IF($G$19="N/A","",IF($G$19="Baseline audit",'Previous Audit Information'!G17,IF($G$19="Audit 1",'Previous Audit Information'!I17,IF($G$19="Audit 2",'Previous Audit Information'!K17,IF($G$19="Audit 3",'Previous Audit Information'!M17))))))</f>
        <v/>
      </c>
      <c r="L59" s="247" t="str">
        <f>IF($G$19="Select previous audit","",IF($G$19="N/A","",IF($G$19="Baseline audit",'Previous Audit Information'!H17,IF($G$19="Audit 1",'Previous Audit Information'!J17,IF($G$19="Audit 2",'Previous Audit Information'!L17,IF($G$19="Audit 3",'Previous Audit Information'!N17))))))</f>
        <v/>
      </c>
      <c r="M59" s="961" t="str">
        <f t="shared" si="1"/>
        <v/>
      </c>
      <c r="N59" s="961"/>
    </row>
    <row r="60" spans="1:14" ht="12.75" customHeight="1">
      <c r="A60" s="221"/>
      <c r="B60" s="960" t="s">
        <v>475</v>
      </c>
      <c r="C60" s="960"/>
      <c r="D60" s="960"/>
      <c r="E60" s="960"/>
      <c r="F60" s="960"/>
      <c r="G60" s="960"/>
      <c r="H60" s="244">
        <f>'General AMR Module'!O253</f>
        <v>4</v>
      </c>
      <c r="I60" s="244">
        <f>'General AMR Module'!S253</f>
        <v>0</v>
      </c>
      <c r="J60" s="245">
        <f t="shared" si="2"/>
        <v>0</v>
      </c>
      <c r="K60" s="246" t="str">
        <f>IF($G$19="Select previous audit","",IF($G$19="N/A","",IF($G$19="Baseline audit",'Previous Audit Information'!G18,IF($G$19="Audit 1",'Previous Audit Information'!I18,IF($G$19="Audit 2",'Previous Audit Information'!K18,IF($G$19="Audit 3",'Previous Audit Information'!M18))))))</f>
        <v/>
      </c>
      <c r="L60" s="247" t="str">
        <f>IF($G$19="Select previous audit","",IF($G$19="N/A","",IF($G$19="Baseline audit",'Previous Audit Information'!H18,IF($G$19="Audit 1",'Previous Audit Information'!J18,IF($G$19="Audit 2",'Previous Audit Information'!L18,IF($G$19="Audit 3",'Previous Audit Information'!N18))))))</f>
        <v/>
      </c>
      <c r="M60" s="961" t="str">
        <f t="shared" si="1"/>
        <v/>
      </c>
      <c r="N60" s="961"/>
    </row>
    <row r="61" spans="1:14" ht="12.75" customHeight="1">
      <c r="A61" s="221"/>
      <c r="B61" s="960" t="s">
        <v>476</v>
      </c>
      <c r="C61" s="960"/>
      <c r="D61" s="960"/>
      <c r="E61" s="960"/>
      <c r="F61" s="960"/>
      <c r="G61" s="960"/>
      <c r="H61" s="244">
        <f>'General AMR Module'!O265</f>
        <v>4</v>
      </c>
      <c r="I61" s="244">
        <f>'General AMR Module'!S265</f>
        <v>0</v>
      </c>
      <c r="J61" s="245">
        <f t="shared" si="2"/>
        <v>0</v>
      </c>
      <c r="K61" s="246" t="str">
        <f>IF($G$19="Select previous audit","",IF($G$19="N/A","",IF($G$19="Baseline audit",'Previous Audit Information'!G19,IF($G$19="Audit 1",'Previous Audit Information'!I19,IF($G$19="Audit 2",'Previous Audit Information'!K19,IF($G$19="Audit 3",'Previous Audit Information'!M19))))))</f>
        <v/>
      </c>
      <c r="L61" s="247" t="str">
        <f>IF($G$19="Select previous audit","",IF($G$19="N/A","",IF($G$19="Baseline audit",'Previous Audit Information'!H19,IF($G$19="Audit 1",'Previous Audit Information'!J19,IF($G$19="Audit 2",'Previous Audit Information'!L19,IF($G$19="Audit 3",'Previous Audit Information'!N19))))))</f>
        <v/>
      </c>
      <c r="M61" s="961" t="str">
        <f t="shared" si="1"/>
        <v/>
      </c>
      <c r="N61" s="961"/>
    </row>
    <row r="62" spans="1:14" ht="15" customHeight="1">
      <c r="A62" s="963" t="s">
        <v>2271</v>
      </c>
      <c r="B62" s="963"/>
      <c r="C62" s="963"/>
      <c r="D62" s="963"/>
      <c r="E62" s="963"/>
      <c r="F62" s="963"/>
      <c r="G62" s="963"/>
      <c r="H62" s="248">
        <f>SUM(H50:H61)</f>
        <v>75</v>
      </c>
      <c r="I62" s="249">
        <f>SUM(I50:I61)</f>
        <v>0</v>
      </c>
      <c r="J62" s="250">
        <f>ROUND(I62/H62,2)</f>
        <v>0</v>
      </c>
      <c r="K62" s="249" t="str">
        <f>IF($G$19="Select previous audit"," ",IF($G$19="N/A"," ",IF($G$19&lt;&gt;"",SUM(K50:K61))))</f>
        <v xml:space="preserve"> </v>
      </c>
      <c r="L62" s="251" t="str">
        <f>IF($G$19="Select previous audit","",IF($G$19="N/A","",IF($G$19="Baseline audit",'Previous Audit Information'!H20,IF($G$19="Audit 1",'Previous Audit Information'!J20,IF($G$19="Audit 2",'Previous Audit Information'!L20,IF($G$19="Audit 3",'Previous Audit Information'!N20))))))</f>
        <v/>
      </c>
      <c r="M62" s="962" t="str">
        <f>IF(L62&lt;&gt;"",J62-L62,IF(L62="",""))</f>
        <v/>
      </c>
      <c r="N62" s="962"/>
    </row>
    <row r="63" spans="1:14" ht="12.75" customHeight="1">
      <c r="A63" s="252" t="s">
        <v>76</v>
      </c>
      <c r="B63" s="959" t="s">
        <v>421</v>
      </c>
      <c r="C63" s="959"/>
      <c r="D63" s="959"/>
      <c r="E63" s="959"/>
      <c r="F63" s="253" t="s">
        <v>478</v>
      </c>
      <c r="G63" s="252"/>
    </row>
    <row r="64" spans="1:14" ht="12.75" customHeight="1">
      <c r="A64" s="252" t="s">
        <v>479</v>
      </c>
      <c r="B64" s="959" t="s">
        <v>422</v>
      </c>
      <c r="C64" s="959"/>
      <c r="D64" s="959"/>
      <c r="E64" s="959"/>
      <c r="F64" s="253" t="s">
        <v>480</v>
      </c>
      <c r="G64" s="252"/>
    </row>
    <row r="65" spans="1:7" ht="12.75" customHeight="1">
      <c r="A65" s="252" t="s">
        <v>414</v>
      </c>
      <c r="B65" s="959" t="s">
        <v>423</v>
      </c>
      <c r="C65" s="959"/>
      <c r="D65" s="959"/>
      <c r="E65" s="959"/>
      <c r="F65" s="253" t="s">
        <v>481</v>
      </c>
      <c r="G65" s="252"/>
    </row>
    <row r="66" spans="1:7" ht="12.75" customHeight="1">
      <c r="A66" s="252" t="s">
        <v>415</v>
      </c>
      <c r="B66" s="959" t="s">
        <v>424</v>
      </c>
      <c r="C66" s="959"/>
      <c r="D66" s="959"/>
      <c r="E66" s="959"/>
      <c r="F66" s="253" t="s">
        <v>482</v>
      </c>
      <c r="G66" s="252"/>
    </row>
    <row r="67" spans="1:7" ht="12.75" customHeight="1">
      <c r="A67" s="252" t="s">
        <v>416</v>
      </c>
      <c r="B67" s="959" t="s">
        <v>425</v>
      </c>
      <c r="C67" s="959"/>
      <c r="D67" s="959"/>
      <c r="E67" s="959"/>
      <c r="F67" s="253" t="s">
        <v>483</v>
      </c>
      <c r="G67" s="252"/>
    </row>
    <row r="68" spans="1:7" ht="12.75" customHeight="1">
      <c r="A68" s="252"/>
      <c r="B68" s="959" t="s">
        <v>484</v>
      </c>
      <c r="C68" s="959"/>
      <c r="D68" s="959"/>
      <c r="E68" s="959"/>
      <c r="F68" s="253" t="s">
        <v>485</v>
      </c>
      <c r="G68" s="252"/>
    </row>
    <row r="69" spans="1:7" ht="12.75" customHeight="1">
      <c r="A69" s="252"/>
      <c r="B69" s="959" t="s">
        <v>427</v>
      </c>
      <c r="C69" s="959"/>
      <c r="D69" s="959"/>
      <c r="E69" s="959"/>
      <c r="F69" s="253" t="s">
        <v>486</v>
      </c>
      <c r="G69" s="252"/>
    </row>
    <row r="70" spans="1:7" ht="12.75" customHeight="1">
      <c r="A70" s="252"/>
      <c r="B70" s="959" t="s">
        <v>487</v>
      </c>
      <c r="C70" s="959"/>
      <c r="D70" s="959"/>
      <c r="E70" s="959"/>
      <c r="F70" s="253" t="s">
        <v>488</v>
      </c>
      <c r="G70" s="252"/>
    </row>
    <row r="71" spans="1:7" ht="12.75" customHeight="1">
      <c r="A71" s="252"/>
      <c r="B71" s="959" t="s">
        <v>429</v>
      </c>
      <c r="C71" s="959"/>
      <c r="D71" s="959"/>
      <c r="E71" s="959"/>
      <c r="F71" s="253" t="s">
        <v>489</v>
      </c>
      <c r="G71" s="252"/>
    </row>
    <row r="72" spans="1:7" ht="12.75" customHeight="1">
      <c r="A72" s="252"/>
      <c r="B72" s="959" t="s">
        <v>430</v>
      </c>
      <c r="C72" s="959"/>
      <c r="D72" s="959"/>
      <c r="E72" s="959"/>
      <c r="F72" s="253" t="s">
        <v>490</v>
      </c>
      <c r="G72" s="252"/>
    </row>
    <row r="73" spans="1:7" ht="12.75" customHeight="1">
      <c r="A73" s="252"/>
      <c r="B73" s="959" t="s">
        <v>431</v>
      </c>
      <c r="C73" s="959"/>
      <c r="D73" s="959"/>
      <c r="E73" s="959"/>
      <c r="F73" s="253" t="s">
        <v>491</v>
      </c>
      <c r="G73" s="252"/>
    </row>
    <row r="74" spans="1:7" ht="12.75" customHeight="1">
      <c r="A74" s="252"/>
      <c r="B74" s="959" t="s">
        <v>432</v>
      </c>
      <c r="C74" s="959"/>
      <c r="D74" s="959"/>
      <c r="E74" s="959"/>
      <c r="F74" s="253" t="s">
        <v>492</v>
      </c>
      <c r="G74" s="252"/>
    </row>
    <row r="75" spans="1:7" ht="12.75" customHeight="1"/>
    <row r="76" spans="1:7" ht="12.75" customHeight="1"/>
    <row r="77" spans="1:7" ht="12.75" customHeight="1"/>
    <row r="78" spans="1:7" ht="12.75" customHeight="1"/>
    <row r="79" spans="1:7" ht="12.75" customHeight="1"/>
    <row r="80" spans="1:7" ht="12.75" customHeight="1"/>
    <row r="81" spans="1:14" ht="15" customHeight="1">
      <c r="A81" s="963" t="s">
        <v>460</v>
      </c>
      <c r="B81" s="963"/>
      <c r="C81" s="963"/>
      <c r="D81" s="963"/>
      <c r="E81" s="963"/>
      <c r="F81" s="963"/>
      <c r="G81" s="963"/>
      <c r="H81" s="963"/>
      <c r="I81" s="964"/>
      <c r="J81" s="964"/>
      <c r="K81" s="964"/>
      <c r="L81" s="964"/>
      <c r="M81" s="963"/>
      <c r="N81" s="963"/>
    </row>
    <row r="82" spans="1:14" ht="12.75" customHeight="1">
      <c r="A82" s="965" t="s">
        <v>461</v>
      </c>
      <c r="B82" s="965"/>
      <c r="C82" s="965"/>
      <c r="D82" s="965"/>
      <c r="E82" s="965"/>
      <c r="F82" s="965"/>
      <c r="G82" s="965"/>
      <c r="H82" s="966" t="s">
        <v>462</v>
      </c>
      <c r="I82" s="968" t="s">
        <v>463</v>
      </c>
      <c r="J82" s="981"/>
      <c r="K82" s="968" t="s">
        <v>464</v>
      </c>
      <c r="L82" s="969"/>
      <c r="M82" s="970" t="s">
        <v>465</v>
      </c>
      <c r="N82" s="967"/>
    </row>
    <row r="83" spans="1:14" ht="12.75" customHeight="1">
      <c r="A83" s="965"/>
      <c r="B83" s="965"/>
      <c r="C83" s="965"/>
      <c r="D83" s="965"/>
      <c r="E83" s="965"/>
      <c r="F83" s="965"/>
      <c r="G83" s="965"/>
      <c r="H83" s="966"/>
      <c r="I83" s="241" t="s">
        <v>466</v>
      </c>
      <c r="J83" s="242" t="str">
        <f>IF($G$16=""," ",IF($G$16&lt;&gt;"",$G$16,))</f>
        <v xml:space="preserve"> </v>
      </c>
      <c r="K83" s="241" t="s">
        <v>466</v>
      </c>
      <c r="L83" s="243" t="str">
        <f>IF($G$19="Select previous audit","",IF($G$19="N/A","",IF($G$19="Baseline audit",'Previous Audit Information'!$G$5,IF($G$19="Audit 1",'Previous Audit Information'!$I$5,IF($G$19="Audit 2",'Previous Audit Information'!$K$5,IF($G$19="Audit 3",'Previous Audit Information'!$M$5,IF($G$19="","")))))))</f>
        <v/>
      </c>
      <c r="M83" s="970"/>
      <c r="N83" s="967"/>
    </row>
    <row r="84" spans="1:14" ht="22" customHeight="1">
      <c r="A84" s="965"/>
      <c r="B84" s="965"/>
      <c r="C84" s="965"/>
      <c r="D84" s="965"/>
      <c r="E84" s="965"/>
      <c r="F84" s="965"/>
      <c r="G84" s="965"/>
      <c r="H84" s="967"/>
      <c r="I84" s="971" t="s">
        <v>467</v>
      </c>
      <c r="J84" s="971"/>
      <c r="K84" s="971" t="s">
        <v>468</v>
      </c>
      <c r="L84" s="971"/>
      <c r="M84" s="967"/>
      <c r="N84" s="967"/>
    </row>
    <row r="85" spans="1:14" ht="12.75" customHeight="1">
      <c r="A85" s="221"/>
      <c r="B85" s="960" t="s">
        <v>469</v>
      </c>
      <c r="C85" s="960"/>
      <c r="D85" s="960"/>
      <c r="E85" s="960"/>
      <c r="F85" s="960"/>
      <c r="G85" s="960"/>
      <c r="H85" s="244">
        <f>'Urine Module'!O85</f>
        <v>7</v>
      </c>
      <c r="I85" s="244">
        <f>'Urine Module'!S85</f>
        <v>0</v>
      </c>
      <c r="J85" s="245">
        <f t="shared" ref="J85:J166" si="3">(I85/H85)</f>
        <v>0</v>
      </c>
      <c r="K85" s="246" t="str">
        <f>IF($G$19="Select previous audit","",IF($G$19="N/A","",IF($G$19="Baseline audit",'Previous Audit Information'!G23,IF($G$19="Audit 1",'Previous Audit Information'!I23,IF($G$19="Audit 2",'Previous Audit Information'!K23,IF($G$19="Audit 3",'Previous Audit Information'!M23))))))</f>
        <v/>
      </c>
      <c r="L85" s="247" t="str">
        <f>IF($G$19="Select previous audit","",IF($G$19="N/A","",IF($G$19="Baseline audit",'Previous Audit Information'!H23,IF($G$19="Audit 1",'Previous Audit Information'!J23,IF($G$19="Audit 2",'Previous Audit Information'!L23,IF($G$19="Audit 3",'Previous Audit Information'!N23))))))</f>
        <v/>
      </c>
      <c r="M85" s="961" t="str">
        <f>IF(L85&lt;&gt;"",J85-L85,IF(L85="",""))</f>
        <v/>
      </c>
      <c r="N85" s="961"/>
    </row>
    <row r="86" spans="1:14" ht="12.75" customHeight="1">
      <c r="A86" s="221"/>
      <c r="B86" s="960" t="s">
        <v>422</v>
      </c>
      <c r="C86" s="960"/>
      <c r="D86" s="960"/>
      <c r="E86" s="960"/>
      <c r="F86" s="960"/>
      <c r="G86" s="960"/>
      <c r="H86" s="244" t="s">
        <v>76</v>
      </c>
      <c r="I86" s="244" t="s">
        <v>76</v>
      </c>
      <c r="J86" s="247" t="s">
        <v>76</v>
      </c>
      <c r="K86" s="246" t="str">
        <f>IF($G$19="Select previous audit","",IF($G$19="N/A","",IF($G$19="Baseline audit",'Previous Audit Information'!G24,IF($G$19="Audit 1",'Previous Audit Information'!I24,IF($G$19="Audit 2",'Previous Audit Information'!K24,IF($G$19="Audit 3",'Previous Audit Information'!M24))))))</f>
        <v/>
      </c>
      <c r="L86" s="247" t="str">
        <f>IF($G$19="Select previous audit","",IF($G$19="N/A","",IF($G$19="Baseline audit",'Previous Audit Information'!H24,IF($G$19="Audit 1",'Previous Audit Information'!J24,IF($G$19="Audit 2",'Previous Audit Information'!L24,IF($G$19="Audit 3",'Previous Audit Information'!N24))))))</f>
        <v/>
      </c>
      <c r="M86" s="961" t="str">
        <f>IF(L86&lt;&gt;"","N/A",IF(L86="",""))</f>
        <v/>
      </c>
      <c r="N86" s="961"/>
    </row>
    <row r="87" spans="1:14" ht="12.75" customHeight="1">
      <c r="A87" s="221"/>
      <c r="B87" s="960" t="s">
        <v>470</v>
      </c>
      <c r="C87" s="960"/>
      <c r="D87" s="960"/>
      <c r="E87" s="960"/>
      <c r="F87" s="960"/>
      <c r="G87" s="960"/>
      <c r="H87" s="244">
        <f>'Urine Module'!O110</f>
        <v>6</v>
      </c>
      <c r="I87" s="244">
        <f>'Urine Module'!S110</f>
        <v>0</v>
      </c>
      <c r="J87" s="245">
        <f t="shared" si="3"/>
        <v>0</v>
      </c>
      <c r="K87" s="246" t="str">
        <f>IF($G$19="Select previous audit","",IF($G$19="N/A","",IF($G$19="Baseline audit",'Previous Audit Information'!G25,IF($G$19="Audit 1",'Previous Audit Information'!I25,IF($G$19="Audit 2",'Previous Audit Information'!K25,IF($G$19="Audit 3",'Previous Audit Information'!M25))))))</f>
        <v/>
      </c>
      <c r="L87" s="247" t="str">
        <f>IF($G$19="Select previous audit","",IF($G$19="N/A","",IF($G$19="Baseline audit",'Previous Audit Information'!H25,IF($G$19="Audit 1",'Previous Audit Information'!J25,IF($G$19="Audit 2",'Previous Audit Information'!L25,IF($G$19="Audit 3",'Previous Audit Information'!N25))))))</f>
        <v/>
      </c>
      <c r="M87" s="961" t="str">
        <f t="shared" ref="M87:M95" si="4">IF(L87&lt;&gt;"",J87-L87,IF(L87="",""))</f>
        <v/>
      </c>
      <c r="N87" s="961"/>
    </row>
    <row r="88" spans="1:14" ht="12.75" customHeight="1">
      <c r="A88" s="221"/>
      <c r="B88" s="960" t="s">
        <v>471</v>
      </c>
      <c r="C88" s="960"/>
      <c r="D88" s="960"/>
      <c r="E88" s="960"/>
      <c r="F88" s="960"/>
      <c r="G88" s="960"/>
      <c r="H88" s="244">
        <f>'Urine Module'!O118</f>
        <v>5</v>
      </c>
      <c r="I88" s="244">
        <f>'Urine Module'!S118</f>
        <v>0</v>
      </c>
      <c r="J88" s="245">
        <f t="shared" si="3"/>
        <v>0</v>
      </c>
      <c r="K88" s="246" t="str">
        <f>IF($G$19="Select previous audit","",IF($G$19="N/A","",IF($G$19="Baseline audit",'Previous Audit Information'!G26,IF($G$19="Audit 1",'Previous Audit Information'!I26,IF($G$19="Audit 2",'Previous Audit Information'!K26,IF($G$19="Audit 3",'Previous Audit Information'!M26))))))</f>
        <v/>
      </c>
      <c r="L88" s="247" t="str">
        <f>IF($G$19="Select previous audit","",IF($G$19="N/A","",IF($G$19="Baseline audit",'Previous Audit Information'!H26,IF($G$19="Audit 1",'Previous Audit Information'!J26,IF($G$19="Audit 2",'Previous Audit Information'!L26,IF($G$19="Audit 3",'Previous Audit Information'!N26))))))</f>
        <v/>
      </c>
      <c r="M88" s="961" t="str">
        <f t="shared" si="4"/>
        <v/>
      </c>
      <c r="N88" s="961"/>
    </row>
    <row r="89" spans="1:14" ht="12.75" customHeight="1">
      <c r="A89" s="221"/>
      <c r="B89" s="960" t="s">
        <v>425</v>
      </c>
      <c r="C89" s="960"/>
      <c r="D89" s="960"/>
      <c r="E89" s="960"/>
      <c r="F89" s="960"/>
      <c r="G89" s="960"/>
      <c r="H89" s="244" t="s">
        <v>76</v>
      </c>
      <c r="I89" s="244" t="s">
        <v>76</v>
      </c>
      <c r="J89" s="247" t="s">
        <v>76</v>
      </c>
      <c r="K89" s="246" t="str">
        <f>IF($G$19="Select previous audit","",IF($G$19="N/A","",IF($G$19="Baseline audit",'Previous Audit Information'!G27,IF($G$19="Audit 1",'Previous Audit Information'!I27,IF($G$19="Audit 2",'Previous Audit Information'!K27,IF($G$19="Audit 3",'Previous Audit Information'!M27))))))</f>
        <v/>
      </c>
      <c r="L89" s="247" t="str">
        <f>IF($G$19="Select previous audit","",IF($G$19="N/A","",IF($G$19="Baseline audit",'Previous Audit Information'!H27,IF($G$19="Audit 1",'Previous Audit Information'!J27,IF($G$19="Audit 2",'Previous Audit Information'!L27,IF($G$19="Audit 3",'Previous Audit Information'!N27))))))</f>
        <v/>
      </c>
      <c r="M89" s="961" t="str">
        <f>IF(L89&lt;&gt;"","N/A",IF(L89="",""))</f>
        <v/>
      </c>
      <c r="N89" s="961"/>
    </row>
    <row r="90" spans="1:14" ht="12.75" customHeight="1">
      <c r="A90" s="221"/>
      <c r="B90" s="960" t="s">
        <v>472</v>
      </c>
      <c r="C90" s="960"/>
      <c r="D90" s="960"/>
      <c r="E90" s="960"/>
      <c r="F90" s="960"/>
      <c r="G90" s="960"/>
      <c r="H90" s="244" t="s">
        <v>76</v>
      </c>
      <c r="I90" s="244" t="s">
        <v>76</v>
      </c>
      <c r="J90" s="247" t="s">
        <v>76</v>
      </c>
      <c r="K90" s="246" t="str">
        <f>IF($G$19="Select previous audit","",IF($G$19="N/A","",IF($G$19="Baseline audit",'Previous Audit Information'!G28,IF($G$19="Audit 1",'Previous Audit Information'!I28,IF($G$19="Audit 2",'Previous Audit Information'!K28,IF($G$19="Audit 3",'Previous Audit Information'!M28))))))</f>
        <v/>
      </c>
      <c r="L90" s="247" t="str">
        <f>IF($G$19="Select previous audit","",IF($G$19="N/A","",IF($G$19="Baseline audit",'Previous Audit Information'!H28,IF($G$19="Audit 1",'Previous Audit Information'!J28,IF($G$19="Audit 2",'Previous Audit Information'!L28,IF($G$19="Audit 3",'Previous Audit Information'!N28))))))</f>
        <v/>
      </c>
      <c r="M90" s="961" t="str">
        <f>IF(L90&lt;&gt;"","N/A",IF(L90="",""))</f>
        <v/>
      </c>
      <c r="N90" s="961"/>
    </row>
    <row r="91" spans="1:14" ht="12.75" customHeight="1">
      <c r="A91" s="221"/>
      <c r="B91" s="960" t="s">
        <v>473</v>
      </c>
      <c r="C91" s="960"/>
      <c r="D91" s="960"/>
      <c r="E91" s="960"/>
      <c r="F91" s="960"/>
      <c r="G91" s="960"/>
      <c r="H91" s="244">
        <f>'Urine Module'!O135</f>
        <v>2</v>
      </c>
      <c r="I91" s="244">
        <f>'Urine Module'!S135</f>
        <v>0</v>
      </c>
      <c r="J91" s="245">
        <f t="shared" si="3"/>
        <v>0</v>
      </c>
      <c r="K91" s="246" t="str">
        <f>IF($G$19="Select previous audit","",IF($G$19="N/A","",IF($G$19="Baseline audit",'Previous Audit Information'!G29,IF($G$19="Audit 1",'Previous Audit Information'!I29,IF($G$19="Audit 2",'Previous Audit Information'!K29,IF($G$19="Audit 3",'Previous Audit Information'!M29))))))</f>
        <v/>
      </c>
      <c r="L91" s="247" t="str">
        <f>IF($G$19="Select previous audit","",IF($G$19="N/A","",IF($G$19="Baseline audit",'Previous Audit Information'!H29,IF($G$19="Audit 1",'Previous Audit Information'!J29,IF($G$19="Audit 2",'Previous Audit Information'!L29,IF($G$19="Audit 3",'Previous Audit Information'!N29))))))</f>
        <v/>
      </c>
      <c r="M91" s="961" t="str">
        <f t="shared" si="4"/>
        <v/>
      </c>
      <c r="N91" s="961"/>
    </row>
    <row r="92" spans="1:14" ht="12.75" customHeight="1">
      <c r="A92" s="221"/>
      <c r="B92" s="960" t="s">
        <v>474</v>
      </c>
      <c r="C92" s="960"/>
      <c r="D92" s="960"/>
      <c r="E92" s="960"/>
      <c r="F92" s="960"/>
      <c r="G92" s="960"/>
      <c r="H92" s="244">
        <f>'Urine Module'!O203</f>
        <v>52</v>
      </c>
      <c r="I92" s="244">
        <f>'Urine Module'!S203</f>
        <v>0</v>
      </c>
      <c r="J92" s="245">
        <f t="shared" si="3"/>
        <v>0</v>
      </c>
      <c r="K92" s="246" t="str">
        <f>IF($G$19="Select previous audit","",IF($G$19="N/A","",IF($G$19="Baseline audit",'Previous Audit Information'!G30,IF($G$19="Audit 1",'Previous Audit Information'!I30,IF($G$19="Audit 2",'Previous Audit Information'!K30,IF($G$19="Audit 3",'Previous Audit Information'!M30))))))</f>
        <v/>
      </c>
      <c r="L92" s="247" t="str">
        <f>IF($G$19="Select previous audit","",IF($G$19="N/A","",IF($G$19="Baseline audit",'Previous Audit Information'!H30,IF($G$19="Audit 1",'Previous Audit Information'!J30,IF($G$19="Audit 2",'Previous Audit Information'!L30,IF($G$19="Audit 3",'Previous Audit Information'!N30))))))</f>
        <v/>
      </c>
      <c r="M92" s="961" t="str">
        <f t="shared" si="4"/>
        <v/>
      </c>
      <c r="N92" s="961"/>
    </row>
    <row r="93" spans="1:14" ht="12.75" customHeight="1">
      <c r="A93" s="221"/>
      <c r="B93" s="960" t="s">
        <v>429</v>
      </c>
      <c r="C93" s="960"/>
      <c r="D93" s="960"/>
      <c r="E93" s="960"/>
      <c r="F93" s="960"/>
      <c r="G93" s="960"/>
      <c r="H93" s="244">
        <f>'Urine Module'!O214</f>
        <v>4</v>
      </c>
      <c r="I93" s="244">
        <f>'Urine Module'!S214</f>
        <v>0</v>
      </c>
      <c r="J93" s="245">
        <f t="shared" si="3"/>
        <v>0</v>
      </c>
      <c r="K93" s="246" t="str">
        <f>IF($G$19="Select previous audit","",IF($G$19="N/A","",IF($G$19="Baseline audit",'Previous Audit Information'!G31,IF($G$19="Audit 1",'Previous Audit Information'!I31,IF($G$19="Audit 2",'Previous Audit Information'!K31,IF($G$19="Audit 3",'Previous Audit Information'!M31))))))</f>
        <v/>
      </c>
      <c r="L93" s="247" t="str">
        <f>IF($G$19="Select previous audit","",IF($G$19="N/A","",IF($G$19="Baseline audit",'Previous Audit Information'!H31,IF($G$19="Audit 1",'Previous Audit Information'!J31,IF($G$19="Audit 2",'Previous Audit Information'!L31,IF($G$19="Audit 3",'Previous Audit Information'!N31))))))</f>
        <v/>
      </c>
      <c r="M93" s="961" t="str">
        <f t="shared" si="4"/>
        <v/>
      </c>
      <c r="N93" s="961"/>
    </row>
    <row r="94" spans="1:14" ht="12.75" customHeight="1">
      <c r="A94" s="221"/>
      <c r="B94" s="960" t="s">
        <v>430</v>
      </c>
      <c r="C94" s="960"/>
      <c r="D94" s="960"/>
      <c r="E94" s="960"/>
      <c r="F94" s="960"/>
      <c r="G94" s="960"/>
      <c r="H94" s="244" t="s">
        <v>76</v>
      </c>
      <c r="I94" s="244" t="s">
        <v>76</v>
      </c>
      <c r="J94" s="247" t="s">
        <v>76</v>
      </c>
      <c r="K94" s="246" t="str">
        <f>IF($G$19="Select previous audit","",IF($G$19="N/A","",IF($G$19="Baseline audit",'Previous Audit Information'!G32,IF($G$19="Audit 1",'Previous Audit Information'!I32,IF($G$19="Audit 2",'Previous Audit Information'!K32,IF($G$19="Audit 3",'Previous Audit Information'!M32))))))</f>
        <v/>
      </c>
      <c r="L94" s="247" t="str">
        <f>IF($G$19="Select previous audit","",IF($G$19="N/A","",IF($G$19="Baseline audit",'Previous Audit Information'!H32,IF($G$19="Audit 1",'Previous Audit Information'!J32,IF($G$19="Audit 2",'Previous Audit Information'!L32,IF($G$19="Audit 3",'Previous Audit Information'!N32))))))</f>
        <v/>
      </c>
      <c r="M94" s="961" t="str">
        <f>IF(L94&lt;&gt;"","N/A",IF(L94="",""))</f>
        <v/>
      </c>
      <c r="N94" s="961"/>
    </row>
    <row r="95" spans="1:14" ht="12.75" customHeight="1">
      <c r="A95" s="221"/>
      <c r="B95" s="960" t="s">
        <v>475</v>
      </c>
      <c r="C95" s="960"/>
      <c r="D95" s="960"/>
      <c r="E95" s="960"/>
      <c r="F95" s="960"/>
      <c r="G95" s="960"/>
      <c r="H95" s="244">
        <f>'Urine Module'!O235</f>
        <v>3</v>
      </c>
      <c r="I95" s="244">
        <f>'Urine Module'!S235</f>
        <v>0</v>
      </c>
      <c r="J95" s="245">
        <f t="shared" si="3"/>
        <v>0</v>
      </c>
      <c r="K95" s="246" t="str">
        <f>IF($G$19="Select previous audit","",IF($G$19="N/A","",IF($G$19="Baseline audit",'Previous Audit Information'!G33,IF($G$19="Audit 1",'Previous Audit Information'!I33,IF($G$19="Audit 2",'Previous Audit Information'!K33,IF($G$19="Audit 3",'Previous Audit Information'!M33))))))</f>
        <v/>
      </c>
      <c r="L95" s="247" t="str">
        <f>IF($G$19="Select previous audit","",IF($G$19="N/A","",IF($G$19="Baseline audit",'Previous Audit Information'!H33,IF($G$19="Audit 1",'Previous Audit Information'!J33,IF($G$19="Audit 2",'Previous Audit Information'!L33,IF($G$19="Audit 3",'Previous Audit Information'!N33))))))</f>
        <v/>
      </c>
      <c r="M95" s="961" t="str">
        <f t="shared" si="4"/>
        <v/>
      </c>
      <c r="N95" s="961"/>
    </row>
    <row r="96" spans="1:14" ht="12.75" customHeight="1">
      <c r="A96" s="221"/>
      <c r="B96" s="960" t="s">
        <v>476</v>
      </c>
      <c r="C96" s="960"/>
      <c r="D96" s="960"/>
      <c r="E96" s="960"/>
      <c r="F96" s="960"/>
      <c r="G96" s="960"/>
      <c r="H96" s="244" t="s">
        <v>76</v>
      </c>
      <c r="I96" s="244" t="s">
        <v>76</v>
      </c>
      <c r="J96" s="247" t="s">
        <v>76</v>
      </c>
      <c r="K96" s="246" t="str">
        <f>IF($G$19="Select previous audit","",IF($G$19="N/A","",IF($G$19="Baseline audit",'Previous Audit Information'!G34,IF($G$19="Audit 1",'Previous Audit Information'!I34,IF($G$19="Audit 2",'Previous Audit Information'!K34,IF($G$19="Audit 3",'Previous Audit Information'!M34))))))</f>
        <v/>
      </c>
      <c r="L96" s="247" t="str">
        <f>IF($G$19="Select previous audit","",IF($G$19="N/A","",IF($G$19="Baseline audit",'Previous Audit Information'!H34,IF($G$19="Audit 1",'Previous Audit Information'!J34,IF($G$19="Audit 2",'Previous Audit Information'!L34,IF($G$19="Audit 3",'Previous Audit Information'!N34))))))</f>
        <v/>
      </c>
      <c r="M96" s="961" t="str">
        <f>IF(L96&lt;&gt;"","N/A",IF(L96="",""))</f>
        <v/>
      </c>
      <c r="N96" s="961"/>
    </row>
    <row r="97" spans="1:14" ht="15" customHeight="1">
      <c r="A97" s="963" t="s">
        <v>477</v>
      </c>
      <c r="B97" s="963"/>
      <c r="C97" s="963"/>
      <c r="D97" s="963"/>
      <c r="E97" s="963"/>
      <c r="F97" s="963"/>
      <c r="G97" s="963"/>
      <c r="H97" s="248">
        <f>SUM(H85:H96)</f>
        <v>79</v>
      </c>
      <c r="I97" s="249">
        <f>SUM(I85:I96)</f>
        <v>0</v>
      </c>
      <c r="J97" s="250">
        <f>ROUND(I97/H97,2)</f>
        <v>0</v>
      </c>
      <c r="K97" s="249" t="str">
        <f>IF($G$19="Select previous audit"," ",IF($G$19="N/A"," ",IF($G$19&lt;&gt;"",SUM(K85:K96))))</f>
        <v xml:space="preserve"> </v>
      </c>
      <c r="L97" s="251" t="str">
        <f>IF($G$19="Select previous audit","",IF($G$19="N/A","",IF($G$19="Baseline audit",'Previous Audit Information'!H35,IF($G$19="Audit 1",'Previous Audit Information'!J35,IF($G$19="Audit 2",'Previous Audit Information'!L35,IF($G$19="Audit 3",'Previous Audit Information'!N35))))))</f>
        <v/>
      </c>
      <c r="M97" s="962" t="str">
        <f>IF(L97&lt;&gt;"",J97-L97,IF(L97="",""))</f>
        <v/>
      </c>
      <c r="N97" s="962"/>
    </row>
    <row r="98" spans="1:14" ht="12.75" customHeight="1">
      <c r="A98" s="252" t="s">
        <v>76</v>
      </c>
      <c r="B98" s="959" t="s">
        <v>421</v>
      </c>
      <c r="C98" s="959"/>
      <c r="D98" s="959"/>
      <c r="E98" s="959"/>
      <c r="F98" s="253" t="s">
        <v>478</v>
      </c>
      <c r="G98" s="252"/>
    </row>
    <row r="99" spans="1:14" ht="12.75" customHeight="1">
      <c r="A99" s="252" t="s">
        <v>479</v>
      </c>
      <c r="B99" s="959" t="s">
        <v>422</v>
      </c>
      <c r="C99" s="959"/>
      <c r="D99" s="959"/>
      <c r="E99" s="959"/>
      <c r="F99" s="253" t="s">
        <v>480</v>
      </c>
      <c r="G99" s="252"/>
    </row>
    <row r="100" spans="1:14" ht="12.75" customHeight="1">
      <c r="A100" s="252" t="s">
        <v>414</v>
      </c>
      <c r="B100" s="959" t="s">
        <v>423</v>
      </c>
      <c r="C100" s="959"/>
      <c r="D100" s="959"/>
      <c r="E100" s="959"/>
      <c r="F100" s="253" t="s">
        <v>481</v>
      </c>
      <c r="G100" s="252"/>
    </row>
    <row r="101" spans="1:14" ht="12.75" customHeight="1">
      <c r="A101" s="252" t="s">
        <v>415</v>
      </c>
      <c r="B101" s="959" t="s">
        <v>424</v>
      </c>
      <c r="C101" s="959"/>
      <c r="D101" s="959"/>
      <c r="E101" s="959"/>
      <c r="F101" s="253" t="s">
        <v>482</v>
      </c>
      <c r="G101" s="252"/>
    </row>
    <row r="102" spans="1:14" ht="12.75" customHeight="1">
      <c r="A102" s="252" t="s">
        <v>416</v>
      </c>
      <c r="B102" s="959" t="s">
        <v>425</v>
      </c>
      <c r="C102" s="959"/>
      <c r="D102" s="959"/>
      <c r="E102" s="959"/>
      <c r="F102" s="253" t="s">
        <v>483</v>
      </c>
      <c r="G102" s="252"/>
    </row>
    <row r="103" spans="1:14" ht="12.75" customHeight="1">
      <c r="A103" s="252"/>
      <c r="B103" s="959" t="s">
        <v>484</v>
      </c>
      <c r="C103" s="959"/>
      <c r="D103" s="959"/>
      <c r="E103" s="959"/>
      <c r="F103" s="253" t="s">
        <v>485</v>
      </c>
      <c r="G103" s="252"/>
    </row>
    <row r="104" spans="1:14" ht="12.75" customHeight="1">
      <c r="A104" s="252"/>
      <c r="B104" s="959" t="s">
        <v>427</v>
      </c>
      <c r="C104" s="959"/>
      <c r="D104" s="959"/>
      <c r="E104" s="959"/>
      <c r="F104" s="253" t="s">
        <v>486</v>
      </c>
      <c r="G104" s="252"/>
    </row>
    <row r="105" spans="1:14" ht="12.75" customHeight="1">
      <c r="A105" s="252"/>
      <c r="B105" s="959" t="s">
        <v>487</v>
      </c>
      <c r="C105" s="959"/>
      <c r="D105" s="959"/>
      <c r="E105" s="959"/>
      <c r="F105" s="253" t="s">
        <v>488</v>
      </c>
      <c r="G105" s="252"/>
    </row>
    <row r="106" spans="1:14" ht="12.75" customHeight="1">
      <c r="A106" s="252"/>
      <c r="B106" s="959" t="s">
        <v>429</v>
      </c>
      <c r="C106" s="959"/>
      <c r="D106" s="959"/>
      <c r="E106" s="959"/>
      <c r="F106" s="253" t="s">
        <v>489</v>
      </c>
      <c r="G106" s="252"/>
    </row>
    <row r="107" spans="1:14" ht="12.75" customHeight="1">
      <c r="A107" s="252"/>
      <c r="B107" s="959" t="s">
        <v>430</v>
      </c>
      <c r="C107" s="959"/>
      <c r="D107" s="959"/>
      <c r="E107" s="959"/>
      <c r="F107" s="253" t="s">
        <v>490</v>
      </c>
      <c r="G107" s="252"/>
    </row>
    <row r="108" spans="1:14" ht="12.75" customHeight="1">
      <c r="A108" s="252"/>
      <c r="B108" s="959" t="s">
        <v>431</v>
      </c>
      <c r="C108" s="959"/>
      <c r="D108" s="959"/>
      <c r="E108" s="959"/>
      <c r="F108" s="253" t="s">
        <v>491</v>
      </c>
      <c r="G108" s="252"/>
    </row>
    <row r="109" spans="1:14" ht="12.75" customHeight="1">
      <c r="A109" s="252"/>
      <c r="B109" s="959" t="s">
        <v>432</v>
      </c>
      <c r="C109" s="959"/>
      <c r="D109" s="959"/>
      <c r="E109" s="959"/>
      <c r="F109" s="253" t="s">
        <v>492</v>
      </c>
      <c r="G109" s="252"/>
    </row>
    <row r="110" spans="1:14" ht="12.75" customHeight="1"/>
    <row r="111" spans="1:14" ht="12.75" customHeight="1"/>
    <row r="112" spans="1:14" ht="12.75" customHeight="1"/>
    <row r="113" spans="1:14" ht="12.75" customHeight="1"/>
    <row r="114" spans="1:14" ht="12.75" customHeight="1"/>
    <row r="115" spans="1:14" ht="12.75" customHeight="1"/>
    <row r="116" spans="1:14" ht="12.75" customHeight="1">
      <c r="A116" s="963" t="s">
        <v>1673</v>
      </c>
      <c r="B116" s="963"/>
      <c r="C116" s="963"/>
      <c r="D116" s="963"/>
      <c r="E116" s="963"/>
      <c r="F116" s="963"/>
      <c r="G116" s="963"/>
      <c r="H116" s="963"/>
      <c r="I116" s="964"/>
      <c r="J116" s="964"/>
      <c r="K116" s="964"/>
      <c r="L116" s="964"/>
      <c r="M116" s="963"/>
      <c r="N116" s="963"/>
    </row>
    <row r="117" spans="1:14" ht="12.75" customHeight="1">
      <c r="A117" s="965" t="s">
        <v>461</v>
      </c>
      <c r="B117" s="965"/>
      <c r="C117" s="965"/>
      <c r="D117" s="965"/>
      <c r="E117" s="965"/>
      <c r="F117" s="965"/>
      <c r="G117" s="965"/>
      <c r="H117" s="966" t="s">
        <v>462</v>
      </c>
      <c r="I117" s="968" t="s">
        <v>463</v>
      </c>
      <c r="J117" s="969"/>
      <c r="K117" s="968" t="s">
        <v>464</v>
      </c>
      <c r="L117" s="969"/>
      <c r="M117" s="970" t="s">
        <v>465</v>
      </c>
      <c r="N117" s="967"/>
    </row>
    <row r="118" spans="1:14" ht="12.75" customHeight="1">
      <c r="A118" s="965"/>
      <c r="B118" s="965"/>
      <c r="C118" s="965"/>
      <c r="D118" s="965"/>
      <c r="E118" s="965"/>
      <c r="F118" s="965"/>
      <c r="G118" s="965"/>
      <c r="H118" s="966"/>
      <c r="I118" s="241" t="s">
        <v>466</v>
      </c>
      <c r="J118" s="242" t="str">
        <f>IF($G$16=""," ",IF($G$16&lt;&gt;"",$G$16,))</f>
        <v xml:space="preserve"> </v>
      </c>
      <c r="K118" s="241" t="s">
        <v>466</v>
      </c>
      <c r="L118" s="243" t="str">
        <f>IF($G$19="Select previous audit","",IF($G$19="N/A","",IF($G$19="Baseline audit",'Previous Audit Information'!$G$5,IF($G$19="Audit 1",'Previous Audit Information'!$I$5,IF($G$19="Audit 2",'Previous Audit Information'!$K$5,IF($G$19="Audit 3",'Previous Audit Information'!$M$5,IF($G$19="","")))))))</f>
        <v/>
      </c>
      <c r="M118" s="970"/>
      <c r="N118" s="967"/>
    </row>
    <row r="119" spans="1:14" ht="18" customHeight="1">
      <c r="A119" s="965"/>
      <c r="B119" s="965"/>
      <c r="C119" s="965"/>
      <c r="D119" s="965"/>
      <c r="E119" s="965"/>
      <c r="F119" s="965"/>
      <c r="G119" s="965"/>
      <c r="H119" s="967"/>
      <c r="I119" s="971" t="s">
        <v>467</v>
      </c>
      <c r="J119" s="971"/>
      <c r="K119" s="971" t="s">
        <v>468</v>
      </c>
      <c r="L119" s="971"/>
      <c r="M119" s="967"/>
      <c r="N119" s="967"/>
    </row>
    <row r="120" spans="1:14" ht="12.75" customHeight="1">
      <c r="A120" s="221"/>
      <c r="B120" s="960" t="s">
        <v>469</v>
      </c>
      <c r="C120" s="960"/>
      <c r="D120" s="960"/>
      <c r="E120" s="960"/>
      <c r="F120" s="960"/>
      <c r="G120" s="960"/>
      <c r="H120" s="244">
        <f>'Feces Module'!O53</f>
        <v>7</v>
      </c>
      <c r="I120" s="244">
        <f>'Feces Module'!S53</f>
        <v>0</v>
      </c>
      <c r="J120" s="245">
        <f t="shared" ref="J120:J130" si="5">(I120/H120)</f>
        <v>0</v>
      </c>
      <c r="K120" s="246" t="str">
        <f>IF($G$19="Select previous audit","",IF($G$19="N/A","",IF($G$19="Baseline audit",'Previous Audit Information'!G38,IF($G$19="Audit 1",'Previous Audit Information'!I38,IF($G$19="Audit 2",'Previous Audit Information'!K38,IF($G$19="Audit 3",'Previous Audit Information'!M38))))))</f>
        <v/>
      </c>
      <c r="L120" s="247" t="str">
        <f>IF($G$19="Select previous audit","",IF($G$19="N/A","",IF($G$19="Baseline audit",'Previous Audit Information'!H38,IF($G$19="Audit 1",'Previous Audit Information'!J38,IF($G$19="Audit 2",'Previous Audit Information'!L38,IF($G$19="Audit 3",'Previous Audit Information'!N38))))))</f>
        <v/>
      </c>
      <c r="M120" s="961" t="str">
        <f>IF(L120&lt;&gt;"",J120-L120,IF(L120="",""))</f>
        <v/>
      </c>
      <c r="N120" s="961"/>
    </row>
    <row r="121" spans="1:14" ht="12.75" customHeight="1">
      <c r="A121" s="221"/>
      <c r="B121" s="960" t="s">
        <v>422</v>
      </c>
      <c r="C121" s="960"/>
      <c r="D121" s="960"/>
      <c r="E121" s="960"/>
      <c r="F121" s="960"/>
      <c r="G121" s="960"/>
      <c r="H121" s="244" t="s">
        <v>76</v>
      </c>
      <c r="I121" s="244" t="s">
        <v>76</v>
      </c>
      <c r="J121" s="247" t="s">
        <v>76</v>
      </c>
      <c r="K121" s="246" t="str">
        <f>IF($G$19="Select previous audit","",IF($G$19="N/A","",IF($G$19="Baseline audit",'Previous Audit Information'!G39,IF($G$19="Audit 1",'Previous Audit Information'!I39,IF($G$19="Audit 2",'Previous Audit Information'!K39,IF($G$19="Audit 3",'Previous Audit Information'!M39))))))</f>
        <v/>
      </c>
      <c r="L121" s="247" t="str">
        <f>IF($G$19="Select previous audit","",IF($G$19="N/A","",IF($G$19="Baseline audit",'Previous Audit Information'!H39,IF($G$19="Audit 1",'Previous Audit Information'!J39,IF($G$19="Audit 2",'Previous Audit Information'!L39,IF($G$19="Audit 3",'Previous Audit Information'!N39))))))</f>
        <v/>
      </c>
      <c r="M121" s="961" t="str">
        <f>IF(L121&lt;&gt;"","N/A",IF(L121="",""))</f>
        <v/>
      </c>
      <c r="N121" s="961"/>
    </row>
    <row r="122" spans="1:14" ht="12.75" customHeight="1">
      <c r="A122" s="221"/>
      <c r="B122" s="960" t="s">
        <v>470</v>
      </c>
      <c r="C122" s="960"/>
      <c r="D122" s="960"/>
      <c r="E122" s="960"/>
      <c r="F122" s="960"/>
      <c r="G122" s="960"/>
      <c r="H122" s="244">
        <f>'Feces Module'!O76</f>
        <v>6</v>
      </c>
      <c r="I122" s="244">
        <f>'Feces Module'!S76</f>
        <v>0</v>
      </c>
      <c r="J122" s="245">
        <f t="shared" si="5"/>
        <v>0</v>
      </c>
      <c r="K122" s="246" t="str">
        <f>IF($G$19="Select previous audit","",IF($G$19="N/A","",IF($G$19="Baseline audit",'Previous Audit Information'!G40,IF($G$19="Audit 1",'Previous Audit Information'!I40,IF($G$19="Audit 2",'Previous Audit Information'!K40,IF($G$19="Audit 3",'Previous Audit Information'!M40))))))</f>
        <v/>
      </c>
      <c r="L122" s="247" t="str">
        <f>IF($G$19="Select previous audit","",IF($G$19="N/A","",IF($G$19="Baseline audit",'Previous Audit Information'!H40,IF($G$19="Audit 1",'Previous Audit Information'!J40,IF($G$19="Audit 2",'Previous Audit Information'!L40,IF($G$19="Audit 3",'Previous Audit Information'!N40))))))</f>
        <v/>
      </c>
      <c r="M122" s="961" t="str">
        <f t="shared" ref="M122:M123" si="6">IF(L122&lt;&gt;"",J122-L122,IF(L122="",""))</f>
        <v/>
      </c>
      <c r="N122" s="961"/>
    </row>
    <row r="123" spans="1:14" ht="12.75" customHeight="1">
      <c r="A123" s="221"/>
      <c r="B123" s="960" t="s">
        <v>471</v>
      </c>
      <c r="C123" s="960"/>
      <c r="D123" s="960"/>
      <c r="E123" s="960"/>
      <c r="F123" s="960"/>
      <c r="G123" s="960"/>
      <c r="H123" s="244">
        <f>'Feces Module'!O84</f>
        <v>5</v>
      </c>
      <c r="I123" s="244">
        <f>'Feces Module'!S84</f>
        <v>0</v>
      </c>
      <c r="J123" s="245">
        <f t="shared" si="5"/>
        <v>0</v>
      </c>
      <c r="K123" s="246" t="str">
        <f>IF($G$19="Select previous audit","",IF($G$19="N/A","",IF($G$19="Baseline audit",'Previous Audit Information'!G41,IF($G$19="Audit 1",'Previous Audit Information'!I41,IF($G$19="Audit 2",'Previous Audit Information'!K41,IF($G$19="Audit 3",'Previous Audit Information'!M41))))))</f>
        <v/>
      </c>
      <c r="L123" s="247" t="str">
        <f>IF($G$19="Select previous audit","",IF($G$19="N/A","",IF($G$19="Baseline audit",'Previous Audit Information'!H41,IF($G$19="Audit 1",'Previous Audit Information'!J41,IF($G$19="Audit 2",'Previous Audit Information'!L41,IF($G$19="Audit 3",'Previous Audit Information'!N41))))))</f>
        <v/>
      </c>
      <c r="M123" s="961" t="str">
        <f t="shared" si="6"/>
        <v/>
      </c>
      <c r="N123" s="961"/>
    </row>
    <row r="124" spans="1:14" ht="12.75" customHeight="1">
      <c r="A124" s="221"/>
      <c r="B124" s="960" t="s">
        <v>425</v>
      </c>
      <c r="C124" s="960"/>
      <c r="D124" s="960"/>
      <c r="E124" s="960"/>
      <c r="F124" s="960"/>
      <c r="G124" s="960"/>
      <c r="H124" s="244" t="s">
        <v>76</v>
      </c>
      <c r="I124" s="244" t="s">
        <v>76</v>
      </c>
      <c r="J124" s="247" t="s">
        <v>76</v>
      </c>
      <c r="K124" s="246" t="str">
        <f>IF($G$19="Select previous audit","",IF($G$19="N/A","",IF($G$19="Baseline audit",'Previous Audit Information'!G42,IF($G$19="Audit 1",'Previous Audit Information'!I42,IF($G$19="Audit 2",'Previous Audit Information'!K42,IF($G$19="Audit 3",'Previous Audit Information'!M42))))))</f>
        <v/>
      </c>
      <c r="L124" s="247" t="str">
        <f>IF($G$19="Select previous audit","",IF($G$19="N/A","",IF($G$19="Baseline audit",'Previous Audit Information'!H42,IF($G$19="Audit 1",'Previous Audit Information'!J42,IF($G$19="Audit 2",'Previous Audit Information'!L42,IF($G$19="Audit 3",'Previous Audit Information'!N42))))))</f>
        <v/>
      </c>
      <c r="M124" s="961" t="str">
        <f>IF(L124&lt;&gt;"","N/A",IF(L124="",""))</f>
        <v/>
      </c>
      <c r="N124" s="961"/>
    </row>
    <row r="125" spans="1:14" ht="12.75" customHeight="1">
      <c r="A125" s="221"/>
      <c r="B125" s="960" t="s">
        <v>472</v>
      </c>
      <c r="C125" s="960"/>
      <c r="D125" s="960"/>
      <c r="E125" s="960"/>
      <c r="F125" s="960"/>
      <c r="G125" s="960"/>
      <c r="H125" s="244" t="s">
        <v>76</v>
      </c>
      <c r="I125" s="244" t="s">
        <v>76</v>
      </c>
      <c r="J125" s="247" t="s">
        <v>76</v>
      </c>
      <c r="K125" s="246" t="str">
        <f>IF($G$19="Select previous audit","",IF($G$19="N/A","",IF($G$19="Baseline audit",'Previous Audit Information'!G43,IF($G$19="Audit 1",'Previous Audit Information'!I43,IF($G$19="Audit 2",'Previous Audit Information'!K43,IF($G$19="Audit 3",'Previous Audit Information'!M43))))))</f>
        <v/>
      </c>
      <c r="L125" s="247" t="str">
        <f>IF($G$19="Select previous audit","",IF($G$19="N/A","",IF($G$19="Baseline audit",'Previous Audit Information'!H43,IF($G$19="Audit 1",'Previous Audit Information'!J43,IF($G$19="Audit 2",'Previous Audit Information'!L43,IF($G$19="Audit 3",'Previous Audit Information'!N43))))))</f>
        <v/>
      </c>
      <c r="M125" s="961" t="str">
        <f>IF(L125&lt;&gt;"","N/A",IF(L125="",""))</f>
        <v/>
      </c>
      <c r="N125" s="961"/>
    </row>
    <row r="126" spans="1:14" ht="12.75" customHeight="1">
      <c r="A126" s="221"/>
      <c r="B126" s="960" t="s">
        <v>473</v>
      </c>
      <c r="C126" s="960"/>
      <c r="D126" s="960"/>
      <c r="E126" s="960"/>
      <c r="F126" s="960"/>
      <c r="G126" s="960"/>
      <c r="H126" s="244">
        <f>'Feces Module'!O101</f>
        <v>2</v>
      </c>
      <c r="I126" s="244">
        <f>'Feces Module'!S101</f>
        <v>0</v>
      </c>
      <c r="J126" s="245">
        <f t="shared" si="5"/>
        <v>0</v>
      </c>
      <c r="K126" s="246" t="str">
        <f>IF($G$19="Select previous audit","",IF($G$19="N/A","",IF($G$19="Baseline audit",'Previous Audit Information'!G44,IF($G$19="Audit 1",'Previous Audit Information'!I44,IF($G$19="Audit 2",'Previous Audit Information'!K44,IF($G$19="Audit 3",'Previous Audit Information'!M44))))))</f>
        <v/>
      </c>
      <c r="L126" s="247" t="str">
        <f>IF($G$19="Select previous audit","",IF($G$19="N/A","",IF($G$19="Baseline audit",'Previous Audit Information'!H44,IF($G$19="Audit 1",'Previous Audit Information'!J44,IF($G$19="Audit 2",'Previous Audit Information'!L44,IF($G$19="Audit 3",'Previous Audit Information'!N44))))))</f>
        <v/>
      </c>
      <c r="M126" s="961" t="str">
        <f t="shared" ref="M126:M128" si="7">IF(L126&lt;&gt;"",J126-L126,IF(L126="",""))</f>
        <v/>
      </c>
      <c r="N126" s="961"/>
    </row>
    <row r="127" spans="1:14" ht="12.75" customHeight="1">
      <c r="A127" s="221"/>
      <c r="B127" s="960" t="s">
        <v>474</v>
      </c>
      <c r="C127" s="960"/>
      <c r="D127" s="960"/>
      <c r="E127" s="960"/>
      <c r="F127" s="960"/>
      <c r="G127" s="960"/>
      <c r="H127" s="244">
        <f>'Feces Module'!O158</f>
        <v>44</v>
      </c>
      <c r="I127" s="244">
        <f>'Feces Module'!S158</f>
        <v>0</v>
      </c>
      <c r="J127" s="245">
        <f t="shared" si="5"/>
        <v>0</v>
      </c>
      <c r="K127" s="246" t="str">
        <f>IF($G$19="Select previous audit","",IF($G$19="N/A","",IF($G$19="Baseline audit",'Previous Audit Information'!G45,IF($G$19="Audit 1",'Previous Audit Information'!I45,IF($G$19="Audit 2",'Previous Audit Information'!K45,IF($G$19="Audit 3",'Previous Audit Information'!M45))))))</f>
        <v/>
      </c>
      <c r="L127" s="247" t="str">
        <f>IF($G$19="Select previous audit","",IF($G$19="N/A","",IF($G$19="Baseline audit",'Previous Audit Information'!H45,IF($G$19="Audit 1",'Previous Audit Information'!J45,IF($G$19="Audit 2",'Previous Audit Information'!L45,IF($G$19="Audit 3",'Previous Audit Information'!N45))))))</f>
        <v/>
      </c>
      <c r="M127" s="961" t="str">
        <f t="shared" si="7"/>
        <v/>
      </c>
      <c r="N127" s="961"/>
    </row>
    <row r="128" spans="1:14" ht="12.75" customHeight="1">
      <c r="A128" s="221"/>
      <c r="B128" s="960" t="s">
        <v>429</v>
      </c>
      <c r="C128" s="960"/>
      <c r="D128" s="960"/>
      <c r="E128" s="960"/>
      <c r="F128" s="960"/>
      <c r="G128" s="960"/>
      <c r="H128" s="244">
        <f>'Feces Module'!O168</f>
        <v>4</v>
      </c>
      <c r="I128" s="244">
        <f>'Feces Module'!S168</f>
        <v>0</v>
      </c>
      <c r="J128" s="245">
        <f t="shared" si="5"/>
        <v>0</v>
      </c>
      <c r="K128" s="246" t="str">
        <f>IF($G$19="Select previous audit","",IF($G$19="N/A","",IF($G$19="Baseline audit",'Previous Audit Information'!G46,IF($G$19="Audit 1",'Previous Audit Information'!I46,IF($G$19="Audit 2",'Previous Audit Information'!K46,IF($G$19="Audit 3",'Previous Audit Information'!M46))))))</f>
        <v/>
      </c>
      <c r="L128" s="247" t="str">
        <f>IF($G$19="Select previous audit","",IF($G$19="N/A","",IF($G$19="Baseline audit",'Previous Audit Information'!H46,IF($G$19="Audit 1",'Previous Audit Information'!J46,IF($G$19="Audit 2",'Previous Audit Information'!L46,IF($G$19="Audit 3",'Previous Audit Information'!N46))))))</f>
        <v/>
      </c>
      <c r="M128" s="961" t="str">
        <f t="shared" si="7"/>
        <v/>
      </c>
      <c r="N128" s="961"/>
    </row>
    <row r="129" spans="1:14" ht="12.75" customHeight="1">
      <c r="A129" s="221"/>
      <c r="B129" s="960" t="s">
        <v>430</v>
      </c>
      <c r="C129" s="960"/>
      <c r="D129" s="960"/>
      <c r="E129" s="960"/>
      <c r="F129" s="960"/>
      <c r="G129" s="960"/>
      <c r="H129" s="244" t="s">
        <v>76</v>
      </c>
      <c r="I129" s="244" t="s">
        <v>76</v>
      </c>
      <c r="J129" s="247" t="s">
        <v>76</v>
      </c>
      <c r="K129" s="246" t="str">
        <f>IF($G$19="Select previous audit","",IF($G$19="N/A","",IF($G$19="Baseline audit",'Previous Audit Information'!G47,IF($G$19="Audit 1",'Previous Audit Information'!I47,IF($G$19="Audit 2",'Previous Audit Information'!K47,IF($G$19="Audit 3",'Previous Audit Information'!M47))))))</f>
        <v/>
      </c>
      <c r="L129" s="247" t="str">
        <f>IF($G$19="Select previous audit","",IF($G$19="N/A","",IF($G$19="Baseline audit",'Previous Audit Information'!H47,IF($G$19="Audit 1",'Previous Audit Information'!J47,IF($G$19="Audit 2",'Previous Audit Information'!L47,IF($G$19="Audit 3",'Previous Audit Information'!N47))))))</f>
        <v/>
      </c>
      <c r="M129" s="961" t="str">
        <f>IF(L129&lt;&gt;"","N/A",IF(L129="",""))</f>
        <v/>
      </c>
      <c r="N129" s="961"/>
    </row>
    <row r="130" spans="1:14" ht="12.75" customHeight="1">
      <c r="A130" s="221"/>
      <c r="B130" s="960" t="s">
        <v>475</v>
      </c>
      <c r="C130" s="960"/>
      <c r="D130" s="960"/>
      <c r="E130" s="960"/>
      <c r="F130" s="960"/>
      <c r="G130" s="960"/>
      <c r="H130" s="244">
        <f>'Feces Module'!O189</f>
        <v>3</v>
      </c>
      <c r="I130" s="244">
        <f>'Feces Module'!S189</f>
        <v>0</v>
      </c>
      <c r="J130" s="245">
        <f t="shared" si="5"/>
        <v>0</v>
      </c>
      <c r="K130" s="246" t="str">
        <f>IF($G$19="Select previous audit","",IF($G$19="N/A","",IF($G$19="Baseline audit",'Previous Audit Information'!G48,IF($G$19="Audit 1",'Previous Audit Information'!I48,IF($G$19="Audit 2",'Previous Audit Information'!K48,IF($G$19="Audit 3",'Previous Audit Information'!M48))))))</f>
        <v/>
      </c>
      <c r="L130" s="247" t="str">
        <f>IF($G$19="Select previous audit","",IF($G$19="N/A","",IF($G$19="Baseline audit",'Previous Audit Information'!H48,IF($G$19="Audit 1",'Previous Audit Information'!J48,IF($G$19="Audit 2",'Previous Audit Information'!L48,IF($G$19="Audit 3",'Previous Audit Information'!N48))))))</f>
        <v/>
      </c>
      <c r="M130" s="961" t="str">
        <f t="shared" ref="M130" si="8">IF(L130&lt;&gt;"",J130-L130,IF(L130="",""))</f>
        <v/>
      </c>
      <c r="N130" s="961"/>
    </row>
    <row r="131" spans="1:14" ht="12.75" customHeight="1">
      <c r="A131" s="221"/>
      <c r="B131" s="960" t="s">
        <v>476</v>
      </c>
      <c r="C131" s="960"/>
      <c r="D131" s="960"/>
      <c r="E131" s="960"/>
      <c r="F131" s="960"/>
      <c r="G131" s="960"/>
      <c r="H131" s="244" t="s">
        <v>76</v>
      </c>
      <c r="I131" s="244" t="s">
        <v>76</v>
      </c>
      <c r="J131" s="247" t="s">
        <v>76</v>
      </c>
      <c r="K131" s="246" t="str">
        <f>IF($G$19="Select previous audit","",IF($G$19="N/A","",IF($G$19="Baseline audit",'Previous Audit Information'!G49,IF($G$19="Audit 1",'Previous Audit Information'!I49,IF($G$19="Audit 2",'Previous Audit Information'!K49,IF($G$19="Audit 3",'Previous Audit Information'!M49))))))</f>
        <v/>
      </c>
      <c r="L131" s="247" t="str">
        <f>IF($G$19="Select previous audit","",IF($G$19="N/A","",IF($G$19="Baseline audit",'Previous Audit Information'!H49,IF($G$19="Audit 1",'Previous Audit Information'!J49,IF($G$19="Audit 2",'Previous Audit Information'!L49,IF($G$19="Audit 3",'Previous Audit Information'!N49))))))</f>
        <v/>
      </c>
      <c r="M131" s="961" t="str">
        <f>IF(L131&lt;&gt;"","N/A",IF(L131="",""))</f>
        <v/>
      </c>
      <c r="N131" s="961"/>
    </row>
    <row r="132" spans="1:14" ht="12.75" customHeight="1">
      <c r="A132" s="827" t="s">
        <v>1672</v>
      </c>
      <c r="B132" s="827"/>
      <c r="C132" s="827"/>
      <c r="D132" s="827"/>
      <c r="E132" s="827"/>
      <c r="F132" s="827"/>
      <c r="G132" s="827"/>
      <c r="H132" s="248">
        <f>SUM(H120:H131)</f>
        <v>71</v>
      </c>
      <c r="I132" s="249">
        <f>SUM(I120:I131)</f>
        <v>0</v>
      </c>
      <c r="J132" s="250">
        <f>ROUND(I132/H132,2)</f>
        <v>0</v>
      </c>
      <c r="K132" s="249" t="str">
        <f>IF($G$19="Select previous audit"," ",IF($G$19="N/A"," ",IF($G$19&lt;&gt;"",SUM(K120:K131))))</f>
        <v xml:space="preserve"> </v>
      </c>
      <c r="L132" s="251" t="str">
        <f>IF($G$19="Select previous audit","",IF($G$19="N/A","",IF($G$19="Baseline audit",'Previous Audit Information'!H50,IF($G$19="Audit 1",'Previous Audit Information'!J50,IF($G$19="Audit 2",'Previous Audit Information'!L50,IF($G$19="Audit 3",'Previous Audit Information'!N50))))))</f>
        <v/>
      </c>
      <c r="M132" s="962" t="str">
        <f>IF(L132&lt;&gt;"",J132-L132,IF(L132="",""))</f>
        <v/>
      </c>
      <c r="N132" s="962"/>
    </row>
    <row r="133" spans="1:14" ht="12.75" customHeight="1">
      <c r="A133" s="252" t="s">
        <v>479</v>
      </c>
      <c r="B133" s="959" t="s">
        <v>422</v>
      </c>
      <c r="C133" s="959"/>
      <c r="D133" s="959"/>
      <c r="E133" s="959"/>
      <c r="F133" s="253" t="s">
        <v>480</v>
      </c>
      <c r="G133" s="252"/>
    </row>
    <row r="134" spans="1:14" ht="12.75" customHeight="1">
      <c r="A134" s="252" t="s">
        <v>414</v>
      </c>
      <c r="B134" s="959" t="s">
        <v>423</v>
      </c>
      <c r="C134" s="959"/>
      <c r="D134" s="959"/>
      <c r="E134" s="959"/>
      <c r="F134" s="253" t="s">
        <v>481</v>
      </c>
      <c r="G134" s="252"/>
    </row>
    <row r="135" spans="1:14" ht="12.75" customHeight="1">
      <c r="A135" s="252" t="s">
        <v>415</v>
      </c>
      <c r="B135" s="959" t="s">
        <v>424</v>
      </c>
      <c r="C135" s="959"/>
      <c r="D135" s="959"/>
      <c r="E135" s="959"/>
      <c r="F135" s="253" t="s">
        <v>482</v>
      </c>
      <c r="G135" s="252"/>
    </row>
    <row r="136" spans="1:14" ht="12.75" customHeight="1">
      <c r="A136" s="252" t="s">
        <v>416</v>
      </c>
      <c r="B136" s="959" t="s">
        <v>425</v>
      </c>
      <c r="C136" s="959"/>
      <c r="D136" s="959"/>
      <c r="E136" s="959"/>
      <c r="F136" s="253" t="s">
        <v>483</v>
      </c>
      <c r="G136" s="252"/>
    </row>
    <row r="137" spans="1:14" ht="12.75" customHeight="1">
      <c r="A137" s="252"/>
      <c r="B137" s="959" t="s">
        <v>484</v>
      </c>
      <c r="C137" s="959"/>
      <c r="D137" s="959"/>
      <c r="E137" s="959"/>
      <c r="F137" s="253" t="s">
        <v>485</v>
      </c>
      <c r="G137" s="252"/>
    </row>
    <row r="138" spans="1:14" ht="12.75" customHeight="1">
      <c r="A138" s="252"/>
      <c r="B138" s="959" t="s">
        <v>427</v>
      </c>
      <c r="C138" s="959"/>
      <c r="D138" s="959"/>
      <c r="E138" s="959"/>
      <c r="F138" s="253" t="s">
        <v>486</v>
      </c>
      <c r="G138" s="252"/>
    </row>
    <row r="139" spans="1:14" ht="12.75" customHeight="1">
      <c r="A139" s="252"/>
      <c r="B139" s="959" t="s">
        <v>487</v>
      </c>
      <c r="C139" s="959"/>
      <c r="D139" s="959"/>
      <c r="E139" s="959"/>
      <c r="F139" s="253" t="s">
        <v>488</v>
      </c>
      <c r="G139" s="252"/>
    </row>
    <row r="140" spans="1:14" ht="12.75" customHeight="1">
      <c r="A140" s="252"/>
      <c r="B140" s="959" t="s">
        <v>429</v>
      </c>
      <c r="C140" s="959"/>
      <c r="D140" s="959"/>
      <c r="E140" s="959"/>
      <c r="F140" s="253" t="s">
        <v>489</v>
      </c>
      <c r="G140" s="252"/>
    </row>
    <row r="141" spans="1:14" ht="12.75" customHeight="1">
      <c r="A141" s="252"/>
      <c r="B141" s="959" t="s">
        <v>430</v>
      </c>
      <c r="C141" s="959"/>
      <c r="D141" s="959"/>
      <c r="E141" s="959"/>
      <c r="F141" s="253" t="s">
        <v>490</v>
      </c>
      <c r="G141" s="252"/>
    </row>
    <row r="142" spans="1:14" ht="12.75" customHeight="1">
      <c r="A142" s="252"/>
      <c r="B142" s="959" t="s">
        <v>431</v>
      </c>
      <c r="C142" s="959"/>
      <c r="D142" s="959"/>
      <c r="E142" s="959"/>
      <c r="F142" s="253" t="s">
        <v>491</v>
      </c>
      <c r="G142" s="252"/>
    </row>
    <row r="143" spans="1:14" ht="12.75" customHeight="1">
      <c r="A143" s="252"/>
      <c r="B143" s="959" t="s">
        <v>432</v>
      </c>
      <c r="C143" s="959"/>
      <c r="D143" s="959"/>
      <c r="E143" s="959"/>
      <c r="F143" s="253" t="s">
        <v>492</v>
      </c>
      <c r="G143" s="252"/>
    </row>
    <row r="144" spans="1:14" ht="12.75" customHeight="1"/>
    <row r="145" spans="1:14" ht="12.75" customHeight="1"/>
    <row r="146" spans="1:14" ht="12.75" customHeight="1"/>
    <row r="147" spans="1:14" ht="12.75" customHeight="1"/>
    <row r="148" spans="1:14" ht="12.75" customHeight="1"/>
    <row r="149" spans="1:14" ht="12.75" customHeight="1"/>
    <row r="150" spans="1:14" ht="12.75" customHeight="1"/>
    <row r="151" spans="1:14" ht="12.75" customHeight="1">
      <c r="A151" s="963" t="s">
        <v>493</v>
      </c>
      <c r="B151" s="963"/>
      <c r="C151" s="963"/>
      <c r="D151" s="963"/>
      <c r="E151" s="963"/>
      <c r="F151" s="963"/>
      <c r="G151" s="963"/>
      <c r="H151" s="963"/>
      <c r="I151" s="964"/>
      <c r="J151" s="964"/>
      <c r="K151" s="964"/>
      <c r="L151" s="964"/>
      <c r="M151" s="963"/>
      <c r="N151" s="963"/>
    </row>
    <row r="152" spans="1:14" ht="12.75" customHeight="1">
      <c r="A152" s="965" t="s">
        <v>461</v>
      </c>
      <c r="B152" s="965"/>
      <c r="C152" s="965"/>
      <c r="D152" s="965"/>
      <c r="E152" s="965"/>
      <c r="F152" s="965"/>
      <c r="G152" s="965"/>
      <c r="H152" s="966" t="s">
        <v>462</v>
      </c>
      <c r="I152" s="968" t="s">
        <v>463</v>
      </c>
      <c r="J152" s="969"/>
      <c r="K152" s="968" t="s">
        <v>464</v>
      </c>
      <c r="L152" s="969"/>
      <c r="M152" s="970" t="s">
        <v>465</v>
      </c>
      <c r="N152" s="967"/>
    </row>
    <row r="153" spans="1:14" ht="12.75" customHeight="1">
      <c r="A153" s="965"/>
      <c r="B153" s="965"/>
      <c r="C153" s="965"/>
      <c r="D153" s="965"/>
      <c r="E153" s="965"/>
      <c r="F153" s="965"/>
      <c r="G153" s="965"/>
      <c r="H153" s="966"/>
      <c r="I153" s="241" t="s">
        <v>466</v>
      </c>
      <c r="J153" s="242" t="str">
        <f>IF($G$16=""," ",IF($G$16&lt;&gt;"",$G$16,))</f>
        <v xml:space="preserve"> </v>
      </c>
      <c r="K153" s="241" t="s">
        <v>466</v>
      </c>
      <c r="L153" s="243" t="str">
        <f>IF($G$19="Select previous audit","",IF($G$19="N/A","",IF($G$19="Baseline audit",'Previous Audit Information'!$G$5,IF($G$19="Audit 1",'Previous Audit Information'!$I$5,IF($G$19="Audit 2",'Previous Audit Information'!$K$5,IF($G$19="Audit 3",'Previous Audit Information'!$M$5,IF($G$19="","")))))))</f>
        <v/>
      </c>
      <c r="M153" s="970"/>
      <c r="N153" s="967"/>
    </row>
    <row r="154" spans="1:14" ht="21" customHeight="1">
      <c r="A154" s="965"/>
      <c r="B154" s="965"/>
      <c r="C154" s="965"/>
      <c r="D154" s="965"/>
      <c r="E154" s="965"/>
      <c r="F154" s="965"/>
      <c r="G154" s="965"/>
      <c r="H154" s="967"/>
      <c r="I154" s="971" t="s">
        <v>467</v>
      </c>
      <c r="J154" s="971"/>
      <c r="K154" s="971" t="s">
        <v>468</v>
      </c>
      <c r="L154" s="971"/>
      <c r="M154" s="967"/>
      <c r="N154" s="967"/>
    </row>
    <row r="155" spans="1:14" ht="12.75" customHeight="1">
      <c r="A155" s="221"/>
      <c r="B155" s="960" t="s">
        <v>469</v>
      </c>
      <c r="C155" s="960"/>
      <c r="D155" s="960"/>
      <c r="E155" s="960"/>
      <c r="F155" s="960"/>
      <c r="G155" s="960"/>
      <c r="H155" s="244">
        <f>'Blood Module'!O89</f>
        <v>7</v>
      </c>
      <c r="I155" s="244">
        <f>'Blood Module'!S89</f>
        <v>0</v>
      </c>
      <c r="J155" s="245">
        <f t="shared" si="3"/>
        <v>0</v>
      </c>
      <c r="K155" s="246" t="str">
        <f>IF($G$19="Select previous audit","",IF($G$19="N/A","",IF($G$19="Baseline audit",'Previous Audit Information'!G53,IF($G$19="Audit 1",'Previous Audit Information'!I53,IF($G$19="Audit 2",'Previous Audit Information'!K53,IF($G$19="Audit 3",'Previous Audit Information'!M53))))))</f>
        <v/>
      </c>
      <c r="L155" s="247" t="str">
        <f>IF($G$19="Select previous audit","",IF($G$19="N/A","",IF($G$19="Baseline audit",'Previous Audit Information'!H53,IF($G$19="Audit 1",'Previous Audit Information'!J53,IF($G$19="Audit 2",'Previous Audit Information'!L53,IF($G$19="Audit 3",'Previous Audit Information'!N53))))))</f>
        <v/>
      </c>
      <c r="M155" s="961" t="str">
        <f>IF(L155&lt;&gt;"",J155-L155,IF(L155="",""))</f>
        <v/>
      </c>
      <c r="N155" s="961"/>
    </row>
    <row r="156" spans="1:14" ht="12.75" customHeight="1">
      <c r="A156" s="221"/>
      <c r="B156" s="960" t="s">
        <v>422</v>
      </c>
      <c r="C156" s="960"/>
      <c r="D156" s="960"/>
      <c r="E156" s="960"/>
      <c r="F156" s="960"/>
      <c r="G156" s="960"/>
      <c r="H156" s="244" t="s">
        <v>76</v>
      </c>
      <c r="I156" s="244" t="s">
        <v>76</v>
      </c>
      <c r="J156" s="247" t="s">
        <v>76</v>
      </c>
      <c r="K156" s="246" t="str">
        <f>IF($G$19="Select previous audit","",IF($G$19="N/A","",IF($G$19="Baseline audit",'Previous Audit Information'!G54,IF($G$19="Audit 1",'Previous Audit Information'!I54,IF($G$19="Audit 2",'Previous Audit Information'!K54,IF($G$19="Audit 3",'Previous Audit Information'!M54))))))</f>
        <v/>
      </c>
      <c r="L156" s="247" t="str">
        <f>IF($G$19="Select previous audit","",IF($G$19="N/A","",IF($G$19="Baseline audit",'Previous Audit Information'!H54,IF($G$19="Audit 1",'Previous Audit Information'!J54,IF($G$19="Audit 2",'Previous Audit Information'!L54,IF($G$19="Audit 3",'Previous Audit Information'!N54))))))</f>
        <v/>
      </c>
      <c r="M156" s="961" t="str">
        <f>IF(L156&lt;&gt;"","N/A",IF(L156="",""))</f>
        <v/>
      </c>
      <c r="N156" s="961"/>
    </row>
    <row r="157" spans="1:14" ht="12.75" customHeight="1">
      <c r="A157" s="221"/>
      <c r="B157" s="960" t="s">
        <v>470</v>
      </c>
      <c r="C157" s="960"/>
      <c r="D157" s="960"/>
      <c r="E157" s="960"/>
      <c r="F157" s="960"/>
      <c r="G157" s="960"/>
      <c r="H157" s="244">
        <f>'Blood Module'!O112</f>
        <v>6</v>
      </c>
      <c r="I157" s="244">
        <f>'Blood Module'!S112</f>
        <v>0</v>
      </c>
      <c r="J157" s="245">
        <f t="shared" si="3"/>
        <v>0</v>
      </c>
      <c r="K157" s="246" t="str">
        <f>IF($G$19="Select previous audit","",IF($G$19="N/A","",IF($G$19="Baseline audit",'Previous Audit Information'!G55,IF($G$19="Audit 1",'Previous Audit Information'!I55,IF($G$19="Audit 2",'Previous Audit Information'!K55,IF($G$19="Audit 3",'Previous Audit Information'!M55))))))</f>
        <v/>
      </c>
      <c r="L157" s="247" t="str">
        <f>IF($G$19="Select previous audit","",IF($G$19="N/A","",IF($G$19="Baseline audit",'Previous Audit Information'!H55,IF($G$19="Audit 1",'Previous Audit Information'!J55,IF($G$19="Audit 2",'Previous Audit Information'!L55,IF($G$19="Audit 3",'Previous Audit Information'!N55))))))</f>
        <v/>
      </c>
      <c r="M157" s="961" t="str">
        <f t="shared" ref="M157:M158" si="9">IF(L157&lt;&gt;"",J157-L157,IF(L157="",""))</f>
        <v/>
      </c>
      <c r="N157" s="961"/>
    </row>
    <row r="158" spans="1:14" ht="12.75" customHeight="1">
      <c r="A158" s="221"/>
      <c r="B158" s="960" t="s">
        <v>471</v>
      </c>
      <c r="C158" s="960"/>
      <c r="D158" s="960"/>
      <c r="E158" s="960"/>
      <c r="F158" s="960"/>
      <c r="G158" s="960"/>
      <c r="H158" s="244">
        <f>'Blood Module'!O126</f>
        <v>5</v>
      </c>
      <c r="I158" s="244">
        <f>'Blood Module'!S126</f>
        <v>0</v>
      </c>
      <c r="J158" s="245">
        <f t="shared" si="3"/>
        <v>0</v>
      </c>
      <c r="K158" s="246" t="str">
        <f>IF($G$19="Select previous audit","",IF($G$19="N/A","",IF($G$19="Baseline audit",'Previous Audit Information'!G56,IF($G$19="Audit 1",'Previous Audit Information'!I56,IF($G$19="Audit 2",'Previous Audit Information'!K56,IF($G$19="Audit 3",'Previous Audit Information'!M56))))))</f>
        <v/>
      </c>
      <c r="L158" s="247" t="str">
        <f>IF($G$19="Select previous audit","",IF($G$19="N/A","",IF($G$19="Baseline audit",'Previous Audit Information'!H56,IF($G$19="Audit 1",'Previous Audit Information'!J56,IF($G$19="Audit 2",'Previous Audit Information'!L56,IF($G$19="Audit 3",'Previous Audit Information'!N56))))))</f>
        <v/>
      </c>
      <c r="M158" s="961" t="str">
        <f t="shared" si="9"/>
        <v/>
      </c>
      <c r="N158" s="961"/>
    </row>
    <row r="159" spans="1:14" ht="12.75" customHeight="1">
      <c r="A159" s="221"/>
      <c r="B159" s="960" t="s">
        <v>425</v>
      </c>
      <c r="C159" s="960"/>
      <c r="D159" s="960"/>
      <c r="E159" s="960"/>
      <c r="F159" s="960"/>
      <c r="G159" s="960"/>
      <c r="H159" s="244" t="s">
        <v>76</v>
      </c>
      <c r="I159" s="244" t="s">
        <v>76</v>
      </c>
      <c r="J159" s="247" t="s">
        <v>76</v>
      </c>
      <c r="K159" s="246" t="str">
        <f>IF($G$19="Select previous audit","",IF($G$19="N/A","",IF($G$19="Baseline audit",'Previous Audit Information'!G57,IF($G$19="Audit 1",'Previous Audit Information'!I57,IF($G$19="Audit 2",'Previous Audit Information'!K57,IF($G$19="Audit 3",'Previous Audit Information'!M57))))))</f>
        <v/>
      </c>
      <c r="L159" s="247" t="str">
        <f>IF($G$19="Select previous audit","",IF($G$19="N/A","",IF($G$19="Baseline audit",'Previous Audit Information'!H57,IF($G$19="Audit 1",'Previous Audit Information'!J57,IF($G$19="Audit 2",'Previous Audit Information'!L57,IF($G$19="Audit 3",'Previous Audit Information'!N57))))))</f>
        <v/>
      </c>
      <c r="M159" s="961" t="str">
        <f>IF(L159&lt;&gt;"","N/A",IF(L159="",""))</f>
        <v/>
      </c>
      <c r="N159" s="961"/>
    </row>
    <row r="160" spans="1:14" ht="12.75" customHeight="1">
      <c r="A160" s="221"/>
      <c r="B160" s="960" t="s">
        <v>472</v>
      </c>
      <c r="C160" s="960"/>
      <c r="D160" s="960"/>
      <c r="E160" s="960"/>
      <c r="F160" s="960"/>
      <c r="G160" s="960"/>
      <c r="H160" s="244" t="s">
        <v>76</v>
      </c>
      <c r="I160" s="244" t="s">
        <v>76</v>
      </c>
      <c r="J160" s="247" t="s">
        <v>76</v>
      </c>
      <c r="K160" s="246" t="str">
        <f>IF($G$19="Select previous audit","",IF($G$19="N/A","",IF($G$19="Baseline audit",'Previous Audit Information'!G58,IF($G$19="Audit 1",'Previous Audit Information'!I58,IF($G$19="Audit 2",'Previous Audit Information'!K58,IF($G$19="Audit 3",'Previous Audit Information'!M58))))))</f>
        <v/>
      </c>
      <c r="L160" s="247" t="str">
        <f>IF($G$19="Select previous audit","",IF($G$19="N/A","",IF($G$19="Baseline audit",'Previous Audit Information'!H58,IF($G$19="Audit 1",'Previous Audit Information'!J58,IF($G$19="Audit 2",'Previous Audit Information'!L58,IF($G$19="Audit 3",'Previous Audit Information'!N58))))))</f>
        <v/>
      </c>
      <c r="M160" s="961" t="str">
        <f>IF(L160&lt;&gt;"","N/A",IF(L160="",""))</f>
        <v/>
      </c>
      <c r="N160" s="961"/>
    </row>
    <row r="161" spans="1:14" ht="12.75" customHeight="1">
      <c r="A161" s="221"/>
      <c r="B161" s="960" t="s">
        <v>473</v>
      </c>
      <c r="C161" s="960"/>
      <c r="D161" s="960"/>
      <c r="E161" s="960"/>
      <c r="F161" s="960"/>
      <c r="G161" s="960"/>
      <c r="H161" s="244">
        <f>'Blood Module'!O142</f>
        <v>2</v>
      </c>
      <c r="I161" s="244">
        <f>'Blood Module'!S142</f>
        <v>0</v>
      </c>
      <c r="J161" s="245">
        <f t="shared" si="3"/>
        <v>0</v>
      </c>
      <c r="K161" s="246" t="str">
        <f>IF($G$19="Select previous audit","",IF($G$19="N/A","",IF($G$19="Baseline audit",'Previous Audit Information'!G59,IF($G$19="Audit 1",'Previous Audit Information'!I59,IF($G$19="Audit 2",'Previous Audit Information'!K59,IF($G$19="Audit 3",'Previous Audit Information'!M59))))))</f>
        <v/>
      </c>
      <c r="L161" s="247" t="str">
        <f>IF($G$19="Select previous audit","",IF($G$19="N/A","",IF($G$19="Baseline audit",'Previous Audit Information'!H59,IF($G$19="Audit 1",'Previous Audit Information'!J59,IF($G$19="Audit 2",'Previous Audit Information'!L59,IF($G$19="Audit 3",'Previous Audit Information'!N59))))))</f>
        <v/>
      </c>
      <c r="M161" s="961" t="str">
        <f t="shared" ref="M161:M163" si="10">IF(L161&lt;&gt;"",J161-L161,IF(L161="",""))</f>
        <v/>
      </c>
      <c r="N161" s="961"/>
    </row>
    <row r="162" spans="1:14" ht="12.75" customHeight="1">
      <c r="A162" s="221"/>
      <c r="B162" s="960" t="s">
        <v>474</v>
      </c>
      <c r="C162" s="960"/>
      <c r="D162" s="960"/>
      <c r="E162" s="960"/>
      <c r="F162" s="960"/>
      <c r="G162" s="960"/>
      <c r="H162" s="244">
        <f>'Blood Module'!O211</f>
        <v>45</v>
      </c>
      <c r="I162" s="244">
        <f>'Blood Module'!S211</f>
        <v>0</v>
      </c>
      <c r="J162" s="245">
        <f t="shared" si="3"/>
        <v>0</v>
      </c>
      <c r="K162" s="246" t="str">
        <f>IF($G$19="Select previous audit","",IF($G$19="N/A","",IF($G$19="Baseline audit",'Previous Audit Information'!G60,IF($G$19="Audit 1",'Previous Audit Information'!I60,IF($G$19="Audit 2",'Previous Audit Information'!K60,IF($G$19="Audit 3",'Previous Audit Information'!M60))))))</f>
        <v/>
      </c>
      <c r="L162" s="247" t="str">
        <f>IF($G$19="Select previous audit","",IF($G$19="N/A","",IF($G$19="Baseline audit",'Previous Audit Information'!H60,IF($G$19="Audit 1",'Previous Audit Information'!J60,IF($G$19="Audit 2",'Previous Audit Information'!L60,IF($G$19="Audit 3",'Previous Audit Information'!N60))))))</f>
        <v/>
      </c>
      <c r="M162" s="961" t="str">
        <f t="shared" si="10"/>
        <v/>
      </c>
      <c r="N162" s="961"/>
    </row>
    <row r="163" spans="1:14" ht="12.75" customHeight="1">
      <c r="A163" s="221"/>
      <c r="B163" s="960" t="s">
        <v>429</v>
      </c>
      <c r="C163" s="960"/>
      <c r="D163" s="960"/>
      <c r="E163" s="960"/>
      <c r="F163" s="960"/>
      <c r="G163" s="960"/>
      <c r="H163" s="244">
        <f>'Blood Module'!O225</f>
        <v>4</v>
      </c>
      <c r="I163" s="244">
        <f>'Blood Module'!S225</f>
        <v>0</v>
      </c>
      <c r="J163" s="245">
        <f t="shared" si="3"/>
        <v>0</v>
      </c>
      <c r="K163" s="246" t="str">
        <f>IF($G$19="Select previous audit","",IF($G$19="N/A","",IF($G$19="Baseline audit",'Previous Audit Information'!G61,IF($G$19="Audit 1",'Previous Audit Information'!I61,IF($G$19="Audit 2",'Previous Audit Information'!K61,IF($G$19="Audit 3",'Previous Audit Information'!M61))))))</f>
        <v/>
      </c>
      <c r="L163" s="247" t="str">
        <f>IF($G$19="Select previous audit","",IF($G$19="N/A","",IF($G$19="Baseline audit",'Previous Audit Information'!H61,IF($G$19="Audit 1",'Previous Audit Information'!J61,IF($G$19="Audit 2",'Previous Audit Information'!L61,IF($G$19="Audit 3",'Previous Audit Information'!N61))))))</f>
        <v/>
      </c>
      <c r="M163" s="961" t="str">
        <f t="shared" si="10"/>
        <v/>
      </c>
      <c r="N163" s="961"/>
    </row>
    <row r="164" spans="1:14" ht="12.75" customHeight="1">
      <c r="A164" s="221"/>
      <c r="B164" s="960" t="s">
        <v>430</v>
      </c>
      <c r="C164" s="960"/>
      <c r="D164" s="960"/>
      <c r="E164" s="960"/>
      <c r="F164" s="960"/>
      <c r="G164" s="960"/>
      <c r="H164" s="244" t="s">
        <v>76</v>
      </c>
      <c r="I164" s="244" t="s">
        <v>76</v>
      </c>
      <c r="J164" s="247" t="s">
        <v>76</v>
      </c>
      <c r="K164" s="246" t="str">
        <f>IF($G$19="Select previous audit","",IF($G$19="N/A","",IF($G$19="Baseline audit",'Previous Audit Information'!G62,IF($G$19="Audit 1",'Previous Audit Information'!I62,IF($G$19="Audit 2",'Previous Audit Information'!K62,IF($G$19="Audit 3",'Previous Audit Information'!M62))))))</f>
        <v/>
      </c>
      <c r="L164" s="247" t="str">
        <f>IF($G$19="Select previous audit","",IF($G$19="N/A","",IF($G$19="Baseline audit",'Previous Audit Information'!H62,IF($G$19="Audit 1",'Previous Audit Information'!J62,IF($G$19="Audit 2",'Previous Audit Information'!L62,IF($G$19="Audit 3",'Previous Audit Information'!N62))))))</f>
        <v/>
      </c>
      <c r="M164" s="961" t="str">
        <f>IF(L164&lt;&gt;"","N/A",IF(L164="",""))</f>
        <v/>
      </c>
      <c r="N164" s="961"/>
    </row>
    <row r="165" spans="1:14" ht="12.75" customHeight="1">
      <c r="A165" s="221"/>
      <c r="B165" s="960" t="s">
        <v>475</v>
      </c>
      <c r="C165" s="960"/>
      <c r="D165" s="960"/>
      <c r="E165" s="960"/>
      <c r="F165" s="960"/>
      <c r="G165" s="960"/>
      <c r="H165" s="244">
        <f>'Blood Module'!O248</f>
        <v>3</v>
      </c>
      <c r="I165" s="244">
        <f>'Blood Module'!S248</f>
        <v>0</v>
      </c>
      <c r="J165" s="245">
        <f t="shared" si="3"/>
        <v>0</v>
      </c>
      <c r="K165" s="246" t="str">
        <f>IF($G$19="Select previous audit","",IF($G$19="N/A","",IF($G$19="Baseline audit",'Previous Audit Information'!G63,IF($G$19="Audit 1",'Previous Audit Information'!I63,IF($G$19="Audit 2",'Previous Audit Information'!K63,IF($G$19="Audit 3",'Previous Audit Information'!M63))))))</f>
        <v/>
      </c>
      <c r="L165" s="247" t="str">
        <f>IF($G$19="Select previous audit","",IF($G$19="N/A","",IF($G$19="Baseline audit",'Previous Audit Information'!H63,IF($G$19="Audit 1",'Previous Audit Information'!J63,IF($G$19="Audit 2",'Previous Audit Information'!L63,IF($G$19="Audit 3",'Previous Audit Information'!N63))))))</f>
        <v/>
      </c>
      <c r="M165" s="961" t="str">
        <f t="shared" ref="M165:M166" si="11">IF(L165&lt;&gt;"",J165-L165,IF(L165="",""))</f>
        <v/>
      </c>
      <c r="N165" s="961"/>
    </row>
    <row r="166" spans="1:14" ht="12.75" customHeight="1">
      <c r="A166" s="221"/>
      <c r="B166" s="960" t="s">
        <v>476</v>
      </c>
      <c r="C166" s="960"/>
      <c r="D166" s="960"/>
      <c r="E166" s="960"/>
      <c r="F166" s="960"/>
      <c r="G166" s="960"/>
      <c r="H166" s="244">
        <f>'Blood Module'!O258</f>
        <v>4</v>
      </c>
      <c r="I166" s="244">
        <f>'Blood Module'!S258</f>
        <v>0</v>
      </c>
      <c r="J166" s="245">
        <f t="shared" si="3"/>
        <v>0</v>
      </c>
      <c r="K166" s="246" t="str">
        <f>IF($G$19="Select previous audit","",IF($G$19="N/A","",IF($G$19="Baseline audit",'Previous Audit Information'!G64,IF($G$19="Audit 1",'Previous Audit Information'!I64,IF($G$19="Audit 2",'Previous Audit Information'!K64,IF($G$19="Audit 3",'Previous Audit Information'!M64))))))</f>
        <v/>
      </c>
      <c r="L166" s="247" t="str">
        <f>IF($G$19="Select previous audit","",IF($G$19="N/A","",IF($G$19="Baseline audit",'Previous Audit Information'!H64,IF($G$19="Audit 1",'Previous Audit Information'!J64,IF($G$19="Audit 2",'Previous Audit Information'!L64,IF($G$19="Audit 3",'Previous Audit Information'!N64))))))</f>
        <v/>
      </c>
      <c r="M166" s="961" t="str">
        <f t="shared" si="11"/>
        <v/>
      </c>
      <c r="N166" s="961"/>
    </row>
    <row r="167" spans="1:14" ht="12.75" customHeight="1">
      <c r="A167" s="827" t="s">
        <v>494</v>
      </c>
      <c r="B167" s="827"/>
      <c r="C167" s="827"/>
      <c r="D167" s="827"/>
      <c r="E167" s="827"/>
      <c r="F167" s="827"/>
      <c r="G167" s="827"/>
      <c r="H167" s="248">
        <f>SUM(H155:H166)</f>
        <v>76</v>
      </c>
      <c r="I167" s="249">
        <f>SUM(I155:I166)</f>
        <v>0</v>
      </c>
      <c r="J167" s="250">
        <f>ROUND(I167/H167,2)</f>
        <v>0</v>
      </c>
      <c r="K167" s="249" t="str">
        <f>IF($G$19="Select previous audit"," ",IF($G$19="N/A"," ",IF($G$19&lt;&gt;"",SUM(K155:K166))))</f>
        <v xml:space="preserve"> </v>
      </c>
      <c r="L167" s="251" t="str">
        <f>IF($G$19="Select previous audit","",IF($G$19="N/A","",IF($G$19="Baseline audit",'Previous Audit Information'!H65,IF($G$19="Audit 1",'Previous Audit Information'!J65,IF($G$19="Audit 2",'Previous Audit Information'!L65,IF($G$19="Audit 3",'Previous Audit Information'!N65))))))</f>
        <v/>
      </c>
      <c r="M167" s="962" t="str">
        <f>IF(L167&lt;&gt;"",J167-L167,IF(L167="",""))</f>
        <v/>
      </c>
      <c r="N167" s="962"/>
    </row>
    <row r="168" spans="1:14" ht="12.75" customHeight="1">
      <c r="B168" s="254"/>
      <c r="C168" s="254"/>
      <c r="D168" s="254"/>
      <c r="E168" s="254"/>
      <c r="F168" s="254"/>
      <c r="G168" s="254"/>
      <c r="H168" s="237"/>
      <c r="I168" s="237"/>
      <c r="J168" s="255"/>
      <c r="K168" s="256"/>
      <c r="L168" s="255"/>
      <c r="M168" s="257"/>
      <c r="N168" s="257"/>
    </row>
    <row r="169" spans="1:14" ht="12.75" customHeight="1">
      <c r="A169" s="252" t="s">
        <v>76</v>
      </c>
      <c r="B169" s="959" t="s">
        <v>421</v>
      </c>
      <c r="C169" s="959"/>
      <c r="D169" s="959"/>
      <c r="E169" s="959"/>
      <c r="F169" s="253" t="s">
        <v>478</v>
      </c>
      <c r="G169" s="252"/>
    </row>
    <row r="170" spans="1:14" ht="12.75" customHeight="1">
      <c r="A170" s="252" t="s">
        <v>479</v>
      </c>
      <c r="B170" s="959" t="s">
        <v>422</v>
      </c>
      <c r="C170" s="959"/>
      <c r="D170" s="959"/>
      <c r="E170" s="959"/>
      <c r="F170" s="253" t="s">
        <v>480</v>
      </c>
      <c r="G170" s="252"/>
    </row>
    <row r="171" spans="1:14" ht="12.75" customHeight="1">
      <c r="A171" s="252" t="s">
        <v>414</v>
      </c>
      <c r="B171" s="959" t="s">
        <v>423</v>
      </c>
      <c r="C171" s="959"/>
      <c r="D171" s="959"/>
      <c r="E171" s="959"/>
      <c r="F171" s="253" t="s">
        <v>481</v>
      </c>
      <c r="G171" s="252"/>
    </row>
    <row r="172" spans="1:14" ht="12.75" customHeight="1">
      <c r="A172" s="252" t="s">
        <v>415</v>
      </c>
      <c r="B172" s="959" t="s">
        <v>424</v>
      </c>
      <c r="C172" s="959"/>
      <c r="D172" s="959"/>
      <c r="E172" s="959"/>
      <c r="F172" s="253" t="s">
        <v>482</v>
      </c>
      <c r="G172" s="252"/>
    </row>
    <row r="173" spans="1:14" ht="12.75" customHeight="1">
      <c r="A173" s="252" t="s">
        <v>416</v>
      </c>
      <c r="B173" s="959" t="s">
        <v>425</v>
      </c>
      <c r="C173" s="959"/>
      <c r="D173" s="959"/>
      <c r="E173" s="959"/>
      <c r="F173" s="253" t="s">
        <v>483</v>
      </c>
      <c r="G173" s="252"/>
    </row>
    <row r="174" spans="1:14" ht="12.75" customHeight="1">
      <c r="A174" s="252"/>
      <c r="B174" s="959" t="s">
        <v>484</v>
      </c>
      <c r="C174" s="959"/>
      <c r="D174" s="959"/>
      <c r="E174" s="959"/>
      <c r="F174" s="253" t="s">
        <v>485</v>
      </c>
      <c r="G174" s="252"/>
    </row>
    <row r="175" spans="1:14" ht="12.75" customHeight="1">
      <c r="A175" s="252"/>
      <c r="B175" s="959" t="s">
        <v>427</v>
      </c>
      <c r="C175" s="959"/>
      <c r="D175" s="959"/>
      <c r="E175" s="959"/>
      <c r="F175" s="253" t="s">
        <v>486</v>
      </c>
      <c r="G175" s="252"/>
    </row>
    <row r="176" spans="1:14" ht="12.75" customHeight="1">
      <c r="A176" s="252"/>
      <c r="B176" s="959" t="s">
        <v>487</v>
      </c>
      <c r="C176" s="959"/>
      <c r="D176" s="959"/>
      <c r="E176" s="959"/>
      <c r="F176" s="253" t="s">
        <v>488</v>
      </c>
      <c r="G176" s="252"/>
    </row>
    <row r="177" spans="1:14" ht="12.75" customHeight="1">
      <c r="A177" s="252"/>
      <c r="B177" s="959" t="s">
        <v>429</v>
      </c>
      <c r="C177" s="959"/>
      <c r="D177" s="959"/>
      <c r="E177" s="959"/>
      <c r="F177" s="253" t="s">
        <v>489</v>
      </c>
      <c r="G177" s="252"/>
    </row>
    <row r="178" spans="1:14" ht="12.75" customHeight="1">
      <c r="A178" s="252"/>
      <c r="B178" s="959" t="s">
        <v>430</v>
      </c>
      <c r="C178" s="959"/>
      <c r="D178" s="959"/>
      <c r="E178" s="959"/>
      <c r="F178" s="253" t="s">
        <v>490</v>
      </c>
      <c r="G178" s="252"/>
    </row>
    <row r="179" spans="1:14" ht="12.75" customHeight="1">
      <c r="A179" s="252"/>
      <c r="B179" s="959" t="s">
        <v>431</v>
      </c>
      <c r="C179" s="959"/>
      <c r="D179" s="959"/>
      <c r="E179" s="959"/>
      <c r="F179" s="253" t="s">
        <v>491</v>
      </c>
      <c r="G179" s="252"/>
    </row>
    <row r="180" spans="1:14" ht="12.75" customHeight="1">
      <c r="A180" s="252"/>
      <c r="B180" s="959" t="s">
        <v>432</v>
      </c>
      <c r="C180" s="959"/>
      <c r="D180" s="959"/>
      <c r="E180" s="959"/>
      <c r="F180" s="253" t="s">
        <v>492</v>
      </c>
      <c r="G180" s="252"/>
    </row>
    <row r="181" spans="1:14" ht="12.75" customHeight="1"/>
    <row r="182" spans="1:14" ht="12.75" customHeight="1"/>
    <row r="183" spans="1:14" ht="12.75" customHeight="1"/>
    <row r="184" spans="1:14" ht="12.75" customHeight="1"/>
    <row r="185" spans="1:14" ht="12.75" customHeight="1"/>
    <row r="186" spans="1:14" ht="12.75" customHeight="1">
      <c r="A186" s="963" t="s">
        <v>1518</v>
      </c>
      <c r="B186" s="963"/>
      <c r="C186" s="963"/>
      <c r="D186" s="963"/>
      <c r="E186" s="963"/>
      <c r="F186" s="963"/>
      <c r="G186" s="963"/>
      <c r="H186" s="963"/>
      <c r="I186" s="964"/>
      <c r="J186" s="964"/>
      <c r="K186" s="964"/>
      <c r="L186" s="964"/>
      <c r="M186" s="963"/>
      <c r="N186" s="963"/>
    </row>
    <row r="187" spans="1:14" ht="12.75" customHeight="1">
      <c r="A187" s="965" t="s">
        <v>461</v>
      </c>
      <c r="B187" s="965"/>
      <c r="C187" s="965"/>
      <c r="D187" s="965"/>
      <c r="E187" s="965"/>
      <c r="F187" s="965"/>
      <c r="G187" s="965"/>
      <c r="H187" s="966" t="s">
        <v>462</v>
      </c>
      <c r="I187" s="968" t="s">
        <v>463</v>
      </c>
      <c r="J187" s="969"/>
      <c r="K187" s="968" t="s">
        <v>464</v>
      </c>
      <c r="L187" s="969"/>
      <c r="M187" s="970" t="s">
        <v>465</v>
      </c>
      <c r="N187" s="967"/>
    </row>
    <row r="188" spans="1:14" ht="12.75" customHeight="1">
      <c r="A188" s="965"/>
      <c r="B188" s="965"/>
      <c r="C188" s="965"/>
      <c r="D188" s="965"/>
      <c r="E188" s="965"/>
      <c r="F188" s="965"/>
      <c r="G188" s="965"/>
      <c r="H188" s="966"/>
      <c r="I188" s="241" t="s">
        <v>466</v>
      </c>
      <c r="J188" s="242" t="str">
        <f>IF($G$16=""," ",IF($G$16&lt;&gt;"",$G$16,))</f>
        <v xml:space="preserve"> </v>
      </c>
      <c r="K188" s="241" t="s">
        <v>466</v>
      </c>
      <c r="L188" s="243" t="str">
        <f>IF($G$19="Select previous audit","",IF($G$19="N/A","",IF($G$19="Baseline audit",'Previous Audit Information'!$G$5,IF($G$19="Audit 1",'Previous Audit Information'!$I$5,IF($G$19="Audit 2",'Previous Audit Information'!$K$5,IF($G$19="Audit 3",'Previous Audit Information'!$M$5,IF($G$19="","")))))))</f>
        <v/>
      </c>
      <c r="M188" s="970"/>
      <c r="N188" s="967"/>
    </row>
    <row r="189" spans="1:14" ht="12.75" customHeight="1">
      <c r="A189" s="965"/>
      <c r="B189" s="965"/>
      <c r="C189" s="965"/>
      <c r="D189" s="965"/>
      <c r="E189" s="965"/>
      <c r="F189" s="965"/>
      <c r="G189" s="965"/>
      <c r="H189" s="967"/>
      <c r="I189" s="971" t="s">
        <v>467</v>
      </c>
      <c r="J189" s="971"/>
      <c r="K189" s="971" t="s">
        <v>468</v>
      </c>
      <c r="L189" s="971"/>
      <c r="M189" s="967"/>
      <c r="N189" s="967"/>
    </row>
    <row r="190" spans="1:14" ht="12.75" customHeight="1">
      <c r="A190" s="221"/>
      <c r="B190" s="960" t="s">
        <v>469</v>
      </c>
      <c r="C190" s="960"/>
      <c r="D190" s="960"/>
      <c r="E190" s="960"/>
      <c r="F190" s="960"/>
      <c r="G190" s="960"/>
      <c r="H190" s="244">
        <f>'Genital Module'!O45</f>
        <v>7</v>
      </c>
      <c r="I190" s="244">
        <f>'Genital Module'!S45</f>
        <v>0</v>
      </c>
      <c r="J190" s="245">
        <f t="shared" ref="J190:J200" si="12">(I190/H190)</f>
        <v>0</v>
      </c>
      <c r="K190" s="246" t="str">
        <f>IF($G$19="Select previous audit","",IF($G$19="N/A","",IF($G$19="Baseline audit",'Previous Audit Information'!G68,IF($G$19="Audit 1",'Previous Audit Information'!I68,IF($G$19="Audit 2",'Previous Audit Information'!K68,IF($G$19="Audit 3",'Previous Audit Information'!M68))))))</f>
        <v/>
      </c>
      <c r="L190" s="247" t="str">
        <f>IF($G$19="Select previous audit","",IF($G$19="N/A","",IF($G$19="Baseline audit",'Previous Audit Information'!H68,IF($G$19="Audit 1",'Previous Audit Information'!J68,IF($G$19="Audit 2",'Previous Audit Information'!L68,IF($G$19="Audit 3",'Previous Audit Information'!N68))))))</f>
        <v/>
      </c>
      <c r="M190" s="961" t="str">
        <f>IF(L190&lt;&gt;"",J190-L190,IF(L190="",""))</f>
        <v/>
      </c>
      <c r="N190" s="961"/>
    </row>
    <row r="191" spans="1:14" ht="12.75" customHeight="1">
      <c r="A191" s="221"/>
      <c r="B191" s="960" t="s">
        <v>422</v>
      </c>
      <c r="C191" s="960"/>
      <c r="D191" s="960"/>
      <c r="E191" s="960"/>
      <c r="F191" s="960"/>
      <c r="G191" s="960"/>
      <c r="H191" s="244" t="s">
        <v>76</v>
      </c>
      <c r="I191" s="244" t="s">
        <v>76</v>
      </c>
      <c r="J191" s="247" t="s">
        <v>76</v>
      </c>
      <c r="K191" s="246" t="str">
        <f>IF($G$19="Select previous audit","",IF($G$19="N/A","",IF($G$19="Baseline audit",'Previous Audit Information'!G69,IF($G$19="Audit 1",'Previous Audit Information'!I69,IF($G$19="Audit 2",'Previous Audit Information'!K69,IF($G$19="Audit 3",'Previous Audit Information'!M69))))))</f>
        <v/>
      </c>
      <c r="L191" s="247" t="str">
        <f>IF($G$19="Select previous audit","",IF($G$19="N/A","",IF($G$19="Baseline audit",'Previous Audit Information'!H69,IF($G$19="Audit 1",'Previous Audit Information'!J69,IF($G$19="Audit 2",'Previous Audit Information'!L69,IF($G$19="Audit 3",'Previous Audit Information'!N69))))))</f>
        <v/>
      </c>
      <c r="M191" s="961" t="str">
        <f>IF(L191&lt;&gt;"","N/A",IF(L191="",""))</f>
        <v/>
      </c>
      <c r="N191" s="961"/>
    </row>
    <row r="192" spans="1:14" ht="12.75" customHeight="1">
      <c r="A192" s="221"/>
      <c r="B192" s="960" t="s">
        <v>470</v>
      </c>
      <c r="C192" s="960"/>
      <c r="D192" s="960"/>
      <c r="E192" s="960"/>
      <c r="F192" s="960"/>
      <c r="G192" s="960"/>
      <c r="H192" s="244">
        <f>'Genital Module'!O70</f>
        <v>6</v>
      </c>
      <c r="I192" s="244">
        <f>'Genital Module'!S70</f>
        <v>0</v>
      </c>
      <c r="J192" s="245">
        <f t="shared" si="12"/>
        <v>0</v>
      </c>
      <c r="K192" s="246" t="str">
        <f>IF($G$19="Select previous audit","",IF($G$19="N/A","",IF($G$19="Baseline audit",'Previous Audit Information'!G70,IF($G$19="Audit 1",'Previous Audit Information'!I70,IF($G$19="Audit 2",'Previous Audit Information'!K70,IF($G$19="Audit 3",'Previous Audit Information'!M70))))))</f>
        <v/>
      </c>
      <c r="L192" s="247" t="str">
        <f>IF($G$19="Select previous audit","",IF($G$19="N/A","",IF($G$19="Baseline audit",'Previous Audit Information'!H70,IF($G$19="Audit 1",'Previous Audit Information'!J70,IF($G$19="Audit 2",'Previous Audit Information'!L70,IF($G$19="Audit 3",'Previous Audit Information'!N70))))))</f>
        <v/>
      </c>
      <c r="M192" s="961" t="str">
        <f t="shared" ref="M192:M200" si="13">IF(L192&lt;&gt;"",J192-L192,IF(L192="",""))</f>
        <v/>
      </c>
      <c r="N192" s="961"/>
    </row>
    <row r="193" spans="1:14" ht="12.75" customHeight="1">
      <c r="A193" s="221"/>
      <c r="B193" s="960" t="s">
        <v>471</v>
      </c>
      <c r="C193" s="960"/>
      <c r="D193" s="960"/>
      <c r="E193" s="960"/>
      <c r="F193" s="960"/>
      <c r="G193" s="960"/>
      <c r="H193" s="244">
        <f>'Genital Module'!O78</f>
        <v>5</v>
      </c>
      <c r="I193" s="244">
        <f>'Genital Module'!S78</f>
        <v>0</v>
      </c>
      <c r="J193" s="245">
        <f t="shared" si="12"/>
        <v>0</v>
      </c>
      <c r="K193" s="246" t="str">
        <f>IF($G$19="Select previous audit","",IF($G$19="N/A","",IF($G$19="Baseline audit",'Previous Audit Information'!G71,IF($G$19="Audit 1",'Previous Audit Information'!I71,IF($G$19="Audit 2",'Previous Audit Information'!K71,IF($G$19="Audit 3",'Previous Audit Information'!M71))))))</f>
        <v/>
      </c>
      <c r="L193" s="247" t="str">
        <f>IF($G$19="Select previous audit","",IF($G$19="N/A","",IF($G$19="Baseline audit",'Previous Audit Information'!H71,IF($G$19="Audit 1",'Previous Audit Information'!J71,IF($G$19="Audit 2",'Previous Audit Information'!L71,IF($G$19="Audit 3",'Previous Audit Information'!N71))))))</f>
        <v/>
      </c>
      <c r="M193" s="961" t="str">
        <f t="shared" si="13"/>
        <v/>
      </c>
      <c r="N193" s="961"/>
    </row>
    <row r="194" spans="1:14" ht="12.75" customHeight="1">
      <c r="A194" s="221"/>
      <c r="B194" s="960" t="s">
        <v>425</v>
      </c>
      <c r="C194" s="960"/>
      <c r="D194" s="960"/>
      <c r="E194" s="960"/>
      <c r="F194" s="960"/>
      <c r="G194" s="960"/>
      <c r="H194" s="244" t="s">
        <v>76</v>
      </c>
      <c r="I194" s="244" t="s">
        <v>76</v>
      </c>
      <c r="J194" s="247" t="s">
        <v>76</v>
      </c>
      <c r="K194" s="246" t="str">
        <f>IF($G$19="Select previous audit","",IF($G$19="N/A","",IF($G$19="Baseline audit",'Previous Audit Information'!G72,IF($G$19="Audit 1",'Previous Audit Information'!I72,IF($G$19="Audit 2",'Previous Audit Information'!K72,IF($G$19="Audit 3",'Previous Audit Information'!M72))))))</f>
        <v/>
      </c>
      <c r="L194" s="247" t="str">
        <f>IF($G$19="Select previous audit","",IF($G$19="N/A","",IF($G$19="Baseline audit",'Previous Audit Information'!H72,IF($G$19="Audit 1",'Previous Audit Information'!J72,IF($G$19="Audit 2",'Previous Audit Information'!L72,IF($G$19="Audit 3",'Previous Audit Information'!N72))))))</f>
        <v/>
      </c>
      <c r="M194" s="961" t="str">
        <f>IF(L194&lt;&gt;"","N/A",IF(L194="",""))</f>
        <v/>
      </c>
      <c r="N194" s="961"/>
    </row>
    <row r="195" spans="1:14" ht="12.75" customHeight="1">
      <c r="A195" s="221"/>
      <c r="B195" s="960" t="s">
        <v>472</v>
      </c>
      <c r="C195" s="960"/>
      <c r="D195" s="960"/>
      <c r="E195" s="960"/>
      <c r="F195" s="960"/>
      <c r="G195" s="960"/>
      <c r="H195" s="244" t="s">
        <v>76</v>
      </c>
      <c r="I195" s="244" t="s">
        <v>76</v>
      </c>
      <c r="J195" s="247" t="s">
        <v>76</v>
      </c>
      <c r="K195" s="246" t="str">
        <f>IF($G$19="Select previous audit","",IF($G$19="N/A","",IF($G$19="Baseline audit",'Previous Audit Information'!G73,IF($G$19="Audit 1",'Previous Audit Information'!I73,IF($G$19="Audit 2",'Previous Audit Information'!K73,IF($G$19="Audit 3",'Previous Audit Information'!M73))))))</f>
        <v/>
      </c>
      <c r="L195" s="247" t="str">
        <f>IF($G$19="Select previous audit","",IF($G$19="N/A","",IF($G$19="Baseline audit",'Previous Audit Information'!H73,IF($G$19="Audit 1",'Previous Audit Information'!J73,IF($G$19="Audit 2",'Previous Audit Information'!L73,IF($G$19="Audit 3",'Previous Audit Information'!N73))))))</f>
        <v/>
      </c>
      <c r="M195" s="961" t="str">
        <f>IF(L195&lt;&gt;"","N/A",IF(L195="",""))</f>
        <v/>
      </c>
      <c r="N195" s="961"/>
    </row>
    <row r="196" spans="1:14" ht="12.75" customHeight="1">
      <c r="A196" s="221"/>
      <c r="B196" s="960" t="s">
        <v>473</v>
      </c>
      <c r="C196" s="960"/>
      <c r="D196" s="960"/>
      <c r="E196" s="960"/>
      <c r="F196" s="960"/>
      <c r="G196" s="960"/>
      <c r="H196" s="244">
        <f>'Genital Module'!O93</f>
        <v>2</v>
      </c>
      <c r="I196" s="244">
        <f>'Genital Module'!S93</f>
        <v>0</v>
      </c>
      <c r="J196" s="245">
        <f t="shared" si="12"/>
        <v>0</v>
      </c>
      <c r="K196" s="246" t="str">
        <f>IF($G$19="Select previous audit","",IF($G$19="N/A","",IF($G$19="Baseline audit",'Previous Audit Information'!G74,IF($G$19="Audit 1",'Previous Audit Information'!I74,IF($G$19="Audit 2",'Previous Audit Information'!K74,IF($G$19="Audit 3",'Previous Audit Information'!M74))))))</f>
        <v/>
      </c>
      <c r="L196" s="247" t="str">
        <f>IF($G$19="Select previous audit","",IF($G$19="N/A","",IF($G$19="Baseline audit",'Previous Audit Information'!H74,IF($G$19="Audit 1",'Previous Audit Information'!J74,IF($G$19="Audit 2",'Previous Audit Information'!L74,IF($G$19="Audit 3",'Previous Audit Information'!N74))))))</f>
        <v/>
      </c>
      <c r="M196" s="961" t="str">
        <f t="shared" si="13"/>
        <v/>
      </c>
      <c r="N196" s="961"/>
    </row>
    <row r="197" spans="1:14" ht="12.75" customHeight="1">
      <c r="A197" s="221"/>
      <c r="B197" s="960" t="s">
        <v>474</v>
      </c>
      <c r="C197" s="960"/>
      <c r="D197" s="960"/>
      <c r="E197" s="960"/>
      <c r="F197" s="960"/>
      <c r="G197" s="960"/>
      <c r="H197" s="244">
        <f>'Genital Module'!O138</f>
        <v>39</v>
      </c>
      <c r="I197" s="244">
        <f>'Genital Module'!S138</f>
        <v>0</v>
      </c>
      <c r="J197" s="245">
        <f t="shared" si="12"/>
        <v>0</v>
      </c>
      <c r="K197" s="246" t="str">
        <f>IF($G$19="Select previous audit","",IF($G$19="N/A","",IF($G$19="Baseline audit",'Previous Audit Information'!G75,IF($G$19="Audit 1",'Previous Audit Information'!I75,IF($G$19="Audit 2",'Previous Audit Information'!K75,IF($G$19="Audit 3",'Previous Audit Information'!M75))))))</f>
        <v/>
      </c>
      <c r="L197" s="247" t="str">
        <f>IF($G$19="Select previous audit","",IF($G$19="N/A","",IF($G$19="Baseline audit",'Previous Audit Information'!H75,IF($G$19="Audit 1",'Previous Audit Information'!J75,IF($G$19="Audit 2",'Previous Audit Information'!L75,IF($G$19="Audit 3",'Previous Audit Information'!N75))))))</f>
        <v/>
      </c>
      <c r="M197" s="961" t="str">
        <f t="shared" si="13"/>
        <v/>
      </c>
      <c r="N197" s="961"/>
    </row>
    <row r="198" spans="1:14" ht="12.75" customHeight="1">
      <c r="A198" s="221"/>
      <c r="B198" s="960" t="s">
        <v>429</v>
      </c>
      <c r="C198" s="960"/>
      <c r="D198" s="960"/>
      <c r="E198" s="960"/>
      <c r="F198" s="960"/>
      <c r="G198" s="960"/>
      <c r="H198" s="244">
        <f>'Genital Module'!O145</f>
        <v>2</v>
      </c>
      <c r="I198" s="244">
        <f>'Genital Module'!S145</f>
        <v>0</v>
      </c>
      <c r="J198" s="245">
        <f t="shared" si="12"/>
        <v>0</v>
      </c>
      <c r="K198" s="246" t="str">
        <f>IF($G$19="Select previous audit","",IF($G$19="N/A","",IF($G$19="Baseline audit",'Previous Audit Information'!G76,IF($G$19="Audit 1",'Previous Audit Information'!I76,IF($G$19="Audit 2",'Previous Audit Information'!K76,IF($G$19="Audit 3",'Previous Audit Information'!M76))))))</f>
        <v/>
      </c>
      <c r="L198" s="247" t="str">
        <f>IF($G$19="Select previous audit","",IF($G$19="N/A","",IF($G$19="Baseline audit",'Previous Audit Information'!H76,IF($G$19="Audit 1",'Previous Audit Information'!J76,IF($G$19="Audit 2",'Previous Audit Information'!L76,IF($G$19="Audit 3",'Previous Audit Information'!N76))))))</f>
        <v/>
      </c>
      <c r="M198" s="961" t="str">
        <f t="shared" si="13"/>
        <v/>
      </c>
      <c r="N198" s="961"/>
    </row>
    <row r="199" spans="1:14" ht="12.75" customHeight="1">
      <c r="A199" s="221"/>
      <c r="B199" s="960" t="s">
        <v>430</v>
      </c>
      <c r="C199" s="960"/>
      <c r="D199" s="960"/>
      <c r="E199" s="960"/>
      <c r="F199" s="960"/>
      <c r="G199" s="960"/>
      <c r="H199" s="244" t="s">
        <v>76</v>
      </c>
      <c r="I199" s="244" t="s">
        <v>76</v>
      </c>
      <c r="J199" s="247" t="s">
        <v>76</v>
      </c>
      <c r="K199" s="246" t="str">
        <f>IF($G$19="Select previous audit","",IF($G$19="N/A","",IF($G$19="Baseline audit",'Previous Audit Information'!G77,IF($G$19="Audit 1",'Previous Audit Information'!I77,IF($G$19="Audit 2",'Previous Audit Information'!K77,IF($G$19="Audit 3",'Previous Audit Information'!M77))))))</f>
        <v/>
      </c>
      <c r="L199" s="247" t="str">
        <f>IF($G$19="Select previous audit","",IF($G$19="N/A","",IF($G$19="Baseline audit",'Previous Audit Information'!H77,IF($G$19="Audit 1",'Previous Audit Information'!J77,IF($G$19="Audit 2",'Previous Audit Information'!L77,IF($G$19="Audit 3",'Previous Audit Information'!N77))))))</f>
        <v/>
      </c>
      <c r="M199" s="961" t="str">
        <f>IF(L199&lt;&gt;"","N/A",IF(L199="",""))</f>
        <v/>
      </c>
      <c r="N199" s="961"/>
    </row>
    <row r="200" spans="1:14" ht="12.75" customHeight="1">
      <c r="A200" s="221"/>
      <c r="B200" s="960" t="s">
        <v>475</v>
      </c>
      <c r="C200" s="960"/>
      <c r="D200" s="960"/>
      <c r="E200" s="960"/>
      <c r="F200" s="960"/>
      <c r="G200" s="960"/>
      <c r="H200" s="244">
        <f>'Genital Module'!O162</f>
        <v>3</v>
      </c>
      <c r="I200" s="244">
        <f>'Genital Module'!S162</f>
        <v>0</v>
      </c>
      <c r="J200" s="245">
        <f t="shared" si="12"/>
        <v>0</v>
      </c>
      <c r="K200" s="246" t="str">
        <f>IF($G$19="Select previous audit","",IF($G$19="N/A","",IF($G$19="Baseline audit",'Previous Audit Information'!G78,IF($G$19="Audit 1",'Previous Audit Information'!I78,IF($G$19="Audit 2",'Previous Audit Information'!K78,IF($G$19="Audit 3",'Previous Audit Information'!M78))))))</f>
        <v/>
      </c>
      <c r="L200" s="247" t="str">
        <f>IF($G$19="Select previous audit","",IF($G$19="N/A","",IF($G$19="Baseline audit",'Previous Audit Information'!H78,IF($G$19="Audit 1",'Previous Audit Information'!J78,IF($G$19="Audit 2",'Previous Audit Information'!L78,IF($G$19="Audit 3",'Previous Audit Information'!N78))))))</f>
        <v/>
      </c>
      <c r="M200" s="961" t="str">
        <f t="shared" si="13"/>
        <v/>
      </c>
      <c r="N200" s="961"/>
    </row>
    <row r="201" spans="1:14" ht="12.75" customHeight="1">
      <c r="A201" s="221"/>
      <c r="B201" s="960" t="s">
        <v>476</v>
      </c>
      <c r="C201" s="960"/>
      <c r="D201" s="960"/>
      <c r="E201" s="960"/>
      <c r="F201" s="960"/>
      <c r="G201" s="960"/>
      <c r="H201" s="244" t="s">
        <v>76</v>
      </c>
      <c r="I201" s="244" t="s">
        <v>76</v>
      </c>
      <c r="J201" s="247" t="s">
        <v>76</v>
      </c>
      <c r="K201" s="246" t="str">
        <f>IF($G$19="Select previous audit","",IF($G$19="N/A","",IF($G$19="Baseline audit",'Previous Audit Information'!G79,IF($G$19="Audit 1",'Previous Audit Information'!I79,IF($G$19="Audit 2",'Previous Audit Information'!K79,IF($G$19="Audit 3",'Previous Audit Information'!M79))))))</f>
        <v/>
      </c>
      <c r="L201" s="247" t="str">
        <f>IF($G$19="Select previous audit","",IF($G$19="N/A","",IF($G$19="Baseline audit",'Previous Audit Information'!H79,IF($G$19="Audit 1",'Previous Audit Information'!J79,IF($G$19="Audit 2",'Previous Audit Information'!L79,IF($G$19="Audit 3",'Previous Audit Information'!N79))))))</f>
        <v/>
      </c>
      <c r="M201" s="961" t="str">
        <f>IF(L201&lt;&gt;"","N/A",IF(L201="",""))</f>
        <v/>
      </c>
      <c r="N201" s="961"/>
    </row>
    <row r="202" spans="1:14" ht="12.75" customHeight="1">
      <c r="A202" s="827" t="s">
        <v>1519</v>
      </c>
      <c r="B202" s="827"/>
      <c r="C202" s="827"/>
      <c r="D202" s="827"/>
      <c r="E202" s="827"/>
      <c r="F202" s="827"/>
      <c r="G202" s="827"/>
      <c r="H202" s="248">
        <f>SUM(H190:H201)</f>
        <v>64</v>
      </c>
      <c r="I202" s="249">
        <f>SUM(I190:I201)</f>
        <v>0</v>
      </c>
      <c r="J202" s="250">
        <f>ROUND(I202/H202,2)</f>
        <v>0</v>
      </c>
      <c r="K202" s="249" t="str">
        <f>IF($G$19="Select previous audit"," ",IF($G$19="N/A"," ",IF($G$19&lt;&gt;"",SUM(K190:K201))))</f>
        <v xml:space="preserve"> </v>
      </c>
      <c r="L202" s="251" t="str">
        <f>IF($G$19="Select previous audit","",IF($G$19="N/A","",IF($G$19="Baseline audit",'Previous Audit Information'!H80,IF($G$19="Audit 1",'Previous Audit Information'!J80,IF($G$19="Audit 2",'Previous Audit Information'!L80,IF($G$19="Audit 3",'Previous Audit Information'!N80))))))</f>
        <v/>
      </c>
      <c r="M202" s="962" t="str">
        <f>IF(L202&lt;&gt;"",J202-L202,IF(L202="",""))</f>
        <v/>
      </c>
      <c r="N202" s="962"/>
    </row>
    <row r="203" spans="1:14" ht="12.75" customHeight="1">
      <c r="B203" s="254"/>
      <c r="C203" s="254"/>
      <c r="D203" s="254"/>
      <c r="E203" s="254"/>
      <c r="F203" s="254"/>
      <c r="G203" s="254"/>
      <c r="H203" s="237"/>
      <c r="I203" s="237"/>
      <c r="J203" s="255"/>
      <c r="K203" s="256"/>
      <c r="L203" s="255"/>
      <c r="M203" s="257"/>
      <c r="N203" s="257"/>
    </row>
    <row r="204" spans="1:14" ht="12.75" customHeight="1">
      <c r="A204" s="252" t="s">
        <v>76</v>
      </c>
      <c r="B204" s="959" t="s">
        <v>421</v>
      </c>
      <c r="C204" s="959"/>
      <c r="D204" s="959"/>
      <c r="E204" s="959"/>
      <c r="F204" s="253" t="s">
        <v>478</v>
      </c>
      <c r="G204" s="252"/>
    </row>
    <row r="205" spans="1:14" ht="12.75" customHeight="1">
      <c r="A205" s="252" t="s">
        <v>479</v>
      </c>
      <c r="B205" s="959" t="s">
        <v>422</v>
      </c>
      <c r="C205" s="959"/>
      <c r="D205" s="959"/>
      <c r="E205" s="959"/>
      <c r="F205" s="253" t="s">
        <v>480</v>
      </c>
      <c r="G205" s="252"/>
    </row>
    <row r="206" spans="1:14" ht="12.75" customHeight="1">
      <c r="A206" s="252" t="s">
        <v>414</v>
      </c>
      <c r="B206" s="959" t="s">
        <v>423</v>
      </c>
      <c r="C206" s="959"/>
      <c r="D206" s="959"/>
      <c r="E206" s="959"/>
      <c r="F206" s="253" t="s">
        <v>481</v>
      </c>
      <c r="G206" s="252"/>
    </row>
    <row r="207" spans="1:14" ht="12.75" customHeight="1">
      <c r="A207" s="252" t="s">
        <v>415</v>
      </c>
      <c r="B207" s="959" t="s">
        <v>424</v>
      </c>
      <c r="C207" s="959"/>
      <c r="D207" s="959"/>
      <c r="E207" s="959"/>
      <c r="F207" s="253" t="s">
        <v>482</v>
      </c>
      <c r="G207" s="252"/>
    </row>
    <row r="208" spans="1:14" ht="12.75" customHeight="1">
      <c r="A208" s="252" t="s">
        <v>416</v>
      </c>
      <c r="B208" s="959" t="s">
        <v>425</v>
      </c>
      <c r="C208" s="959"/>
      <c r="D208" s="959"/>
      <c r="E208" s="959"/>
      <c r="F208" s="253" t="s">
        <v>483</v>
      </c>
      <c r="G208" s="252"/>
    </row>
    <row r="209" spans="1:14" ht="12.75" customHeight="1">
      <c r="A209" s="252"/>
      <c r="B209" s="959" t="s">
        <v>484</v>
      </c>
      <c r="C209" s="959"/>
      <c r="D209" s="959"/>
      <c r="E209" s="959"/>
      <c r="F209" s="253" t="s">
        <v>485</v>
      </c>
      <c r="G209" s="252"/>
    </row>
    <row r="210" spans="1:14" ht="12.75" customHeight="1">
      <c r="A210" s="252"/>
      <c r="B210" s="959" t="s">
        <v>427</v>
      </c>
      <c r="C210" s="959"/>
      <c r="D210" s="959"/>
      <c r="E210" s="959"/>
      <c r="F210" s="253" t="s">
        <v>486</v>
      </c>
      <c r="G210" s="252"/>
    </row>
    <row r="211" spans="1:14" ht="12.75" customHeight="1">
      <c r="A211" s="252"/>
      <c r="B211" s="959" t="s">
        <v>487</v>
      </c>
      <c r="C211" s="959"/>
      <c r="D211" s="959"/>
      <c r="E211" s="959"/>
      <c r="F211" s="253" t="s">
        <v>488</v>
      </c>
      <c r="G211" s="252"/>
    </row>
    <row r="212" spans="1:14" ht="12.75" customHeight="1">
      <c r="A212" s="252"/>
      <c r="B212" s="959" t="s">
        <v>429</v>
      </c>
      <c r="C212" s="959"/>
      <c r="D212" s="959"/>
      <c r="E212" s="959"/>
      <c r="F212" s="253" t="s">
        <v>489</v>
      </c>
      <c r="G212" s="252"/>
    </row>
    <row r="213" spans="1:14" ht="12.75" customHeight="1">
      <c r="A213" s="252"/>
      <c r="B213" s="959" t="s">
        <v>430</v>
      </c>
      <c r="C213" s="959"/>
      <c r="D213" s="959"/>
      <c r="E213" s="959"/>
      <c r="F213" s="253" t="s">
        <v>490</v>
      </c>
      <c r="G213" s="252"/>
    </row>
    <row r="214" spans="1:14" ht="12.75" customHeight="1">
      <c r="A214" s="252"/>
      <c r="B214" s="959" t="s">
        <v>431</v>
      </c>
      <c r="C214" s="959"/>
      <c r="D214" s="959"/>
      <c r="E214" s="959"/>
      <c r="F214" s="253" t="s">
        <v>491</v>
      </c>
      <c r="G214" s="252"/>
    </row>
    <row r="215" spans="1:14" ht="12.75" customHeight="1">
      <c r="A215" s="252"/>
      <c r="B215" s="959" t="s">
        <v>432</v>
      </c>
      <c r="C215" s="959"/>
      <c r="D215" s="959"/>
      <c r="E215" s="959"/>
      <c r="F215" s="253" t="s">
        <v>492</v>
      </c>
      <c r="G215" s="252"/>
    </row>
    <row r="216" spans="1:14" ht="12.75" customHeight="1"/>
    <row r="217" spans="1:14" ht="12.75" customHeight="1"/>
    <row r="218" spans="1:14" ht="12.75" customHeight="1"/>
    <row r="219" spans="1:14" ht="12.75" customHeight="1"/>
    <row r="220" spans="1:14" ht="12.75" customHeight="1"/>
    <row r="221" spans="1:14" ht="12.75" customHeight="1">
      <c r="A221" s="963" t="s">
        <v>2121</v>
      </c>
      <c r="B221" s="963"/>
      <c r="C221" s="963"/>
      <c r="D221" s="963"/>
      <c r="E221" s="963"/>
      <c r="F221" s="963"/>
      <c r="G221" s="963"/>
      <c r="H221" s="963"/>
      <c r="I221" s="964"/>
      <c r="J221" s="964"/>
      <c r="K221" s="964"/>
      <c r="L221" s="964"/>
      <c r="M221" s="963"/>
      <c r="N221" s="963"/>
    </row>
    <row r="222" spans="1:14" ht="12.75" customHeight="1">
      <c r="A222" s="965" t="s">
        <v>461</v>
      </c>
      <c r="B222" s="965"/>
      <c r="C222" s="965"/>
      <c r="D222" s="965"/>
      <c r="E222" s="965"/>
      <c r="F222" s="965"/>
      <c r="G222" s="965"/>
      <c r="H222" s="966" t="s">
        <v>462</v>
      </c>
      <c r="I222" s="968" t="s">
        <v>463</v>
      </c>
      <c r="J222" s="969"/>
      <c r="K222" s="968" t="s">
        <v>464</v>
      </c>
      <c r="L222" s="969"/>
      <c r="M222" s="970" t="s">
        <v>465</v>
      </c>
      <c r="N222" s="967"/>
    </row>
    <row r="223" spans="1:14" ht="12.75" customHeight="1">
      <c r="A223" s="965"/>
      <c r="B223" s="965"/>
      <c r="C223" s="965"/>
      <c r="D223" s="965"/>
      <c r="E223" s="965"/>
      <c r="F223" s="965"/>
      <c r="G223" s="965"/>
      <c r="H223" s="966"/>
      <c r="I223" s="241" t="s">
        <v>466</v>
      </c>
      <c r="J223" s="242" t="str">
        <f>IF($G$16=""," ",IF($G$16&lt;&gt;"",$G$16,))</f>
        <v xml:space="preserve"> </v>
      </c>
      <c r="K223" s="241" t="s">
        <v>466</v>
      </c>
      <c r="L223" s="243" t="str">
        <f>IF($G$19="Select previous audit","",IF($G$19="N/A","",IF($G$19="Baseline audit",'Previous Audit Information'!$G$5,IF($G$19="Audit 1",'Previous Audit Information'!$I$5,IF($G$19="Audit 2",'Previous Audit Information'!$K$5,IF($G$19="Audit 3",'Previous Audit Information'!$M$5,IF($G$19="","")))))))</f>
        <v/>
      </c>
      <c r="M223" s="970"/>
      <c r="N223" s="967"/>
    </row>
    <row r="224" spans="1:14" ht="12.75" customHeight="1">
      <c r="A224" s="965"/>
      <c r="B224" s="965"/>
      <c r="C224" s="965"/>
      <c r="D224" s="965"/>
      <c r="E224" s="965"/>
      <c r="F224" s="965"/>
      <c r="G224" s="965"/>
      <c r="H224" s="967"/>
      <c r="I224" s="971" t="s">
        <v>467</v>
      </c>
      <c r="J224" s="971"/>
      <c r="K224" s="971" t="s">
        <v>468</v>
      </c>
      <c r="L224" s="971"/>
      <c r="M224" s="967"/>
      <c r="N224" s="967"/>
    </row>
    <row r="225" spans="1:14" ht="12.75" customHeight="1">
      <c r="A225" s="221"/>
      <c r="B225" s="960" t="s">
        <v>469</v>
      </c>
      <c r="C225" s="960"/>
      <c r="D225" s="960"/>
      <c r="E225" s="960"/>
      <c r="F225" s="960"/>
      <c r="G225" s="960"/>
      <c r="H225" s="244">
        <f>'Pulmonary Module'!O71</f>
        <v>7</v>
      </c>
      <c r="I225" s="244">
        <f>'Pulmonary Module'!S71</f>
        <v>0</v>
      </c>
      <c r="J225" s="245">
        <f t="shared" ref="J225" si="14">(I225/H225)</f>
        <v>0</v>
      </c>
      <c r="K225" s="246" t="str">
        <f>IF($G$19="Select previous audit","",IF($G$19="N/A","",IF($G$19="Baseline audit",'Previous Audit Information'!G83,IF($G$19="Audit 1",'Previous Audit Information'!I83,IF($G$19="Audit 2",'Previous Audit Information'!K83,IF($G$19="Audit 3",'Previous Audit Information'!M83))))))</f>
        <v/>
      </c>
      <c r="L225" s="247" t="str">
        <f>IF($G$19="Select previous audit","",IF($G$19="N/A","",IF($G$19="Baseline audit",'Previous Audit Information'!H83,IF($G$19="Audit 1",'Previous Audit Information'!J83,IF($G$19="Audit 2",'Previous Audit Information'!L83,IF($G$19="Audit 3",'Previous Audit Information'!N83))))))</f>
        <v/>
      </c>
      <c r="M225" s="961" t="str">
        <f>IF(L225&lt;&gt;"",J225-L225,IF(L225="",""))</f>
        <v/>
      </c>
      <c r="N225" s="961"/>
    </row>
    <row r="226" spans="1:14" ht="12.75" customHeight="1">
      <c r="A226" s="221"/>
      <c r="B226" s="960" t="s">
        <v>422</v>
      </c>
      <c r="C226" s="960"/>
      <c r="D226" s="960"/>
      <c r="E226" s="960"/>
      <c r="F226" s="960"/>
      <c r="G226" s="960"/>
      <c r="H226" s="244" t="s">
        <v>76</v>
      </c>
      <c r="I226" s="244" t="s">
        <v>76</v>
      </c>
      <c r="J226" s="247" t="s">
        <v>76</v>
      </c>
      <c r="K226" s="246" t="str">
        <f>IF($G$19="Select previous audit","",IF($G$19="N/A","",IF($G$19="Baseline audit",'Previous Audit Information'!G84,IF($G$19="Audit 1",'Previous Audit Information'!I84,IF($G$19="Audit 2",'Previous Audit Information'!K84,IF($G$19="Audit 3",'Previous Audit Information'!M84))))))</f>
        <v/>
      </c>
      <c r="L226" s="247" t="str">
        <f>IF($G$19="Select previous audit","",IF($G$19="N/A","",IF($G$19="Baseline audit",'Previous Audit Information'!H84,IF($G$19="Audit 1",'Previous Audit Information'!J84,IF($G$19="Audit 2",'Previous Audit Information'!L84,IF($G$19="Audit 3",'Previous Audit Information'!N84))))))</f>
        <v/>
      </c>
      <c r="M226" s="961" t="str">
        <f>IF(L226&lt;&gt;"","N/A",IF(L226="",""))</f>
        <v/>
      </c>
      <c r="N226" s="961"/>
    </row>
    <row r="227" spans="1:14" ht="12.75" customHeight="1">
      <c r="A227" s="221"/>
      <c r="B227" s="960" t="s">
        <v>470</v>
      </c>
      <c r="C227" s="960"/>
      <c r="D227" s="960"/>
      <c r="E227" s="960"/>
      <c r="F227" s="960"/>
      <c r="G227" s="960"/>
      <c r="H227" s="244">
        <f>'Pulmonary Module'!O94</f>
        <v>6</v>
      </c>
      <c r="I227" s="244">
        <f>'Pulmonary Module'!S94</f>
        <v>0</v>
      </c>
      <c r="J227" s="245">
        <f t="shared" ref="J227:J228" si="15">(I227/H227)</f>
        <v>0</v>
      </c>
      <c r="K227" s="246" t="str">
        <f>IF($G$19="Select previous audit","",IF($G$19="N/A","",IF($G$19="Baseline audit",'Previous Audit Information'!G85,IF($G$19="Audit 1",'Previous Audit Information'!I85,IF($G$19="Audit 2",'Previous Audit Information'!K85,IF($G$19="Audit 3",'Previous Audit Information'!M85))))))</f>
        <v/>
      </c>
      <c r="L227" s="247" t="str">
        <f>IF($G$19="Select previous audit","",IF($G$19="N/A","",IF($G$19="Baseline audit",'Previous Audit Information'!H85,IF($G$19="Audit 1",'Previous Audit Information'!J85,IF($G$19="Audit 2",'Previous Audit Information'!L85,IF($G$19="Audit 3",'Previous Audit Information'!N85))))))</f>
        <v/>
      </c>
      <c r="M227" s="961" t="str">
        <f t="shared" ref="M227:M236" si="16">IF(L227&lt;&gt;"",J227-L227,IF(L227="",""))</f>
        <v/>
      </c>
      <c r="N227" s="961"/>
    </row>
    <row r="228" spans="1:14" ht="12.75" customHeight="1">
      <c r="A228" s="221"/>
      <c r="B228" s="960" t="s">
        <v>471</v>
      </c>
      <c r="C228" s="960"/>
      <c r="D228" s="960"/>
      <c r="E228" s="960"/>
      <c r="F228" s="960"/>
      <c r="G228" s="960"/>
      <c r="H228" s="244">
        <f>'Pulmonary Module'!O104</f>
        <v>5</v>
      </c>
      <c r="I228" s="244">
        <f>'Pulmonary Module'!S104</f>
        <v>0</v>
      </c>
      <c r="J228" s="245">
        <f t="shared" si="15"/>
        <v>0</v>
      </c>
      <c r="K228" s="246" t="str">
        <f>IF($G$19="Select previous audit","",IF($G$19="N/A","",IF($G$19="Baseline audit",'Previous Audit Information'!G86,IF($G$19="Audit 1",'Previous Audit Information'!I86,IF($G$19="Audit 2",'Previous Audit Information'!K86,IF($G$19="Audit 3",'Previous Audit Information'!M86))))))</f>
        <v/>
      </c>
      <c r="L228" s="247" t="str">
        <f>IF($G$19="Select previous audit","",IF($G$19="N/A","",IF($G$19="Baseline audit",'Previous Audit Information'!H86,IF($G$19="Audit 1",'Previous Audit Information'!J86,IF($G$19="Audit 2",'Previous Audit Information'!L86,IF($G$19="Audit 3",'Previous Audit Information'!N86))))))</f>
        <v/>
      </c>
      <c r="M228" s="961" t="str">
        <f t="shared" si="16"/>
        <v/>
      </c>
      <c r="N228" s="961"/>
    </row>
    <row r="229" spans="1:14" ht="12.75" customHeight="1">
      <c r="A229" s="221"/>
      <c r="B229" s="960" t="s">
        <v>425</v>
      </c>
      <c r="C229" s="960"/>
      <c r="D229" s="960"/>
      <c r="E229" s="960"/>
      <c r="F229" s="960"/>
      <c r="G229" s="960"/>
      <c r="H229" s="244" t="s">
        <v>76</v>
      </c>
      <c r="I229" s="244" t="s">
        <v>76</v>
      </c>
      <c r="J229" s="247" t="s">
        <v>76</v>
      </c>
      <c r="K229" s="246" t="str">
        <f>IF($G$19="Select previous audit","",IF($G$19="N/A","",IF($G$19="Baseline audit",'Previous Audit Information'!G87,IF($G$19="Audit 1",'Previous Audit Information'!I87,IF($G$19="Audit 2",'Previous Audit Information'!K87,IF($G$19="Audit 3",'Previous Audit Information'!M87))))))</f>
        <v/>
      </c>
      <c r="L229" s="247" t="str">
        <f>IF($G$19="Select previous audit","",IF($G$19="N/A","",IF($G$19="Baseline audit",'Previous Audit Information'!H87,IF($G$19="Audit 1",'Previous Audit Information'!J87,IF($G$19="Audit 2",'Previous Audit Information'!L87,IF($G$19="Audit 3",'Previous Audit Information'!N87))))))</f>
        <v/>
      </c>
      <c r="M229" s="961" t="str">
        <f>IF(L229&lt;&gt;"","N/A",IF(L229="",""))</f>
        <v/>
      </c>
      <c r="N229" s="961"/>
    </row>
    <row r="230" spans="1:14" ht="12.75" customHeight="1">
      <c r="A230" s="221"/>
      <c r="B230" s="960" t="s">
        <v>472</v>
      </c>
      <c r="C230" s="960"/>
      <c r="D230" s="960"/>
      <c r="E230" s="960"/>
      <c r="F230" s="960"/>
      <c r="G230" s="960"/>
      <c r="H230" s="244" t="s">
        <v>76</v>
      </c>
      <c r="I230" s="244" t="s">
        <v>76</v>
      </c>
      <c r="J230" s="247" t="s">
        <v>76</v>
      </c>
      <c r="K230" s="246" t="str">
        <f>IF($G$19="Select previous audit","",IF($G$19="N/A","",IF($G$19="Baseline audit",'Previous Audit Information'!G88,IF($G$19="Audit 1",'Previous Audit Information'!I88,IF($G$19="Audit 2",'Previous Audit Information'!K88,IF($G$19="Audit 3",'Previous Audit Information'!M88))))))</f>
        <v/>
      </c>
      <c r="L230" s="247" t="str">
        <f>IF($G$19="Select previous audit","",IF($G$19="N/A","",IF($G$19="Baseline audit",'Previous Audit Information'!H88,IF($G$19="Audit 1",'Previous Audit Information'!J88,IF($G$19="Audit 2",'Previous Audit Information'!L88,IF($G$19="Audit 3",'Previous Audit Information'!N88))))))</f>
        <v/>
      </c>
      <c r="M230" s="961" t="str">
        <f>IF(L230&lt;&gt;"","N/A",IF(L230="",""))</f>
        <v/>
      </c>
      <c r="N230" s="961"/>
    </row>
    <row r="231" spans="1:14" ht="12.75" customHeight="1">
      <c r="A231" s="221"/>
      <c r="B231" s="960" t="s">
        <v>473</v>
      </c>
      <c r="C231" s="960"/>
      <c r="D231" s="960"/>
      <c r="E231" s="960"/>
      <c r="F231" s="960"/>
      <c r="G231" s="960"/>
      <c r="H231" s="244">
        <f>'Pulmonary Module'!O123</f>
        <v>2</v>
      </c>
      <c r="I231" s="244">
        <f>'Pulmonary Module'!S123</f>
        <v>0</v>
      </c>
      <c r="J231" s="245">
        <f t="shared" ref="J231:J233" si="17">(I231/H231)</f>
        <v>0</v>
      </c>
      <c r="K231" s="246" t="str">
        <f>IF($G$19="Select previous audit","",IF($G$19="N/A","",IF($G$19="Baseline audit",'Previous Audit Information'!G89,IF($G$19="Audit 1",'Previous Audit Information'!I89,IF($G$19="Audit 2",'Previous Audit Information'!K89,IF($G$19="Audit 3",'Previous Audit Information'!M89))))))</f>
        <v/>
      </c>
      <c r="L231" s="247" t="str">
        <f>IF($G$19="Select previous audit","",IF($G$19="N/A","",IF($G$19="Baseline audit",'Previous Audit Information'!H89,IF($G$19="Audit 1",'Previous Audit Information'!J89,IF($G$19="Audit 2",'Previous Audit Information'!L89,IF($G$19="Audit 3",'Previous Audit Information'!N89))))))</f>
        <v/>
      </c>
      <c r="M231" s="961" t="str">
        <f t="shared" si="16"/>
        <v/>
      </c>
      <c r="N231" s="961"/>
    </row>
    <row r="232" spans="1:14" ht="12.75" customHeight="1">
      <c r="A232" s="221"/>
      <c r="B232" s="960" t="s">
        <v>474</v>
      </c>
      <c r="C232" s="960"/>
      <c r="D232" s="960"/>
      <c r="E232" s="960"/>
      <c r="F232" s="960"/>
      <c r="G232" s="960"/>
      <c r="H232" s="244">
        <f>'Pulmonary Module'!O215</f>
        <v>49</v>
      </c>
      <c r="I232" s="244">
        <f>'Pulmonary Module'!S215</f>
        <v>0</v>
      </c>
      <c r="J232" s="245">
        <f t="shared" si="17"/>
        <v>0</v>
      </c>
      <c r="K232" s="246" t="str">
        <f>IF($G$19="Select previous audit","",IF($G$19="N/A","",IF($G$19="Baseline audit",'Previous Audit Information'!G90,IF($G$19="Audit 1",'Previous Audit Information'!I90,IF($G$19="Audit 2",'Previous Audit Information'!K90,IF($G$19="Audit 3",'Previous Audit Information'!M90))))))</f>
        <v/>
      </c>
      <c r="L232" s="247" t="str">
        <f>IF($G$19="Select previous audit","",IF($G$19="N/A","",IF($G$19="Baseline audit",'Previous Audit Information'!H90,IF($G$19="Audit 1",'Previous Audit Information'!J90,IF($G$19="Audit 2",'Previous Audit Information'!L90,IF($G$19="Audit 3",'Previous Audit Information'!N90))))))</f>
        <v/>
      </c>
      <c r="M232" s="961" t="str">
        <f t="shared" si="16"/>
        <v/>
      </c>
      <c r="N232" s="961"/>
    </row>
    <row r="233" spans="1:14" ht="12.75" customHeight="1">
      <c r="A233" s="221"/>
      <c r="B233" s="960" t="s">
        <v>429</v>
      </c>
      <c r="C233" s="960"/>
      <c r="D233" s="960"/>
      <c r="E233" s="960"/>
      <c r="F233" s="960"/>
      <c r="G233" s="960"/>
      <c r="H233" s="244">
        <f>'Pulmonary Module'!O228</f>
        <v>4</v>
      </c>
      <c r="I233" s="244">
        <f>'Pulmonary Module'!S228</f>
        <v>0</v>
      </c>
      <c r="J233" s="245">
        <f t="shared" si="17"/>
        <v>0</v>
      </c>
      <c r="K233" s="246" t="str">
        <f>IF($G$19="Select previous audit","",IF($G$19="N/A","",IF($G$19="Baseline audit",'Previous Audit Information'!G91,IF($G$19="Audit 1",'Previous Audit Information'!I91,IF($G$19="Audit 2",'Previous Audit Information'!K91,IF($G$19="Audit 3",'Previous Audit Information'!M91))))))</f>
        <v/>
      </c>
      <c r="L233" s="247" t="str">
        <f>IF($G$19="Select previous audit","",IF($G$19="N/A","",IF($G$19="Baseline audit",'Previous Audit Information'!H91,IF($G$19="Audit 1",'Previous Audit Information'!J91,IF($G$19="Audit 2",'Previous Audit Information'!L91,IF($G$19="Audit 3",'Previous Audit Information'!N91))))))</f>
        <v/>
      </c>
      <c r="M233" s="961" t="str">
        <f t="shared" si="16"/>
        <v/>
      </c>
      <c r="N233" s="961"/>
    </row>
    <row r="234" spans="1:14" ht="12.75" customHeight="1">
      <c r="A234" s="221"/>
      <c r="B234" s="960" t="s">
        <v>430</v>
      </c>
      <c r="C234" s="960"/>
      <c r="D234" s="960"/>
      <c r="E234" s="960"/>
      <c r="F234" s="960"/>
      <c r="G234" s="960"/>
      <c r="H234" s="244" t="s">
        <v>76</v>
      </c>
      <c r="I234" s="244" t="s">
        <v>76</v>
      </c>
      <c r="J234" s="247" t="s">
        <v>76</v>
      </c>
      <c r="K234" s="246" t="str">
        <f>IF($G$19="Select previous audit","",IF($G$19="N/A","",IF($G$19="Baseline audit",'Previous Audit Information'!G92,IF($G$19="Audit 1",'Previous Audit Information'!I92,IF($G$19="Audit 2",'Previous Audit Information'!K92,IF($G$19="Audit 3",'Previous Audit Information'!M92))))))</f>
        <v/>
      </c>
      <c r="L234" s="247" t="str">
        <f>IF($G$19="Select previous audit","",IF($G$19="N/A","",IF($G$19="Baseline audit",'Previous Audit Information'!H92,IF($G$19="Audit 1",'Previous Audit Information'!J92,IF($G$19="Audit 2",'Previous Audit Information'!L92,IF($G$19="Audit 3",'Previous Audit Information'!N92))))))</f>
        <v/>
      </c>
      <c r="M234" s="961" t="str">
        <f>IF(L234&lt;&gt;"","N/A",IF(L234="",""))</f>
        <v/>
      </c>
      <c r="N234" s="961"/>
    </row>
    <row r="235" spans="1:14" ht="12.75" customHeight="1">
      <c r="A235" s="221"/>
      <c r="B235" s="960" t="s">
        <v>475</v>
      </c>
      <c r="C235" s="960"/>
      <c r="D235" s="960"/>
      <c r="E235" s="960"/>
      <c r="F235" s="960"/>
      <c r="G235" s="960"/>
      <c r="H235" s="244">
        <f>'Pulmonary Module'!O252</f>
        <v>3</v>
      </c>
      <c r="I235" s="244">
        <f>'Pulmonary Module'!S252</f>
        <v>0</v>
      </c>
      <c r="J235" s="245">
        <f t="shared" ref="J235:J236" si="18">(I235/H235)</f>
        <v>0</v>
      </c>
      <c r="K235" s="246" t="str">
        <f>IF($G$19="Select previous audit","",IF($G$19="N/A","",IF($G$19="Baseline audit",'Previous Audit Information'!G93,IF($G$19="Audit 1",'Previous Audit Information'!I93,IF($G$19="Audit 2",'Previous Audit Information'!K93,IF($G$19="Audit 3",'Previous Audit Information'!M93))))))</f>
        <v/>
      </c>
      <c r="L235" s="247" t="str">
        <f>IF($G$19="Select previous audit","",IF($G$19="N/A","",IF($G$19="Baseline audit",'Previous Audit Information'!H93,IF($G$19="Audit 1",'Previous Audit Information'!J93,IF($G$19="Audit 2",'Previous Audit Information'!L93,IF($G$19="Audit 3",'Previous Audit Information'!N93))))))</f>
        <v/>
      </c>
      <c r="M235" s="961" t="str">
        <f t="shared" si="16"/>
        <v/>
      </c>
      <c r="N235" s="961"/>
    </row>
    <row r="236" spans="1:14" ht="12.75" customHeight="1">
      <c r="A236" s="221"/>
      <c r="B236" s="960" t="s">
        <v>476</v>
      </c>
      <c r="C236" s="960"/>
      <c r="D236" s="960"/>
      <c r="E236" s="960"/>
      <c r="F236" s="960"/>
      <c r="G236" s="960"/>
      <c r="H236" s="244">
        <f>'Pulmonary Module'!O259</f>
        <v>2</v>
      </c>
      <c r="I236" s="244">
        <f>'Pulmonary Module'!S259</f>
        <v>0</v>
      </c>
      <c r="J236" s="245">
        <f t="shared" si="18"/>
        <v>0</v>
      </c>
      <c r="K236" s="246" t="str">
        <f>IF($G$19="Select previous audit","",IF($G$19="N/A","",IF($G$19="Baseline audit",'Previous Audit Information'!G94,IF($G$19="Audit 1",'Previous Audit Information'!I94,IF($G$19="Audit 2",'Previous Audit Information'!K94,IF($G$19="Audit 3",'Previous Audit Information'!M94))))))</f>
        <v/>
      </c>
      <c r="L236" s="247" t="str">
        <f>IF($G$19="Select previous audit","",IF($G$19="N/A","",IF($G$19="Baseline audit",'Previous Audit Information'!H94,IF($G$19="Audit 1",'Previous Audit Information'!J94,IF($G$19="Audit 2",'Previous Audit Information'!L94,IF($G$19="Audit 3",'Previous Audit Information'!N94))))))</f>
        <v/>
      </c>
      <c r="M236" s="961" t="str">
        <f t="shared" si="16"/>
        <v/>
      </c>
      <c r="N236" s="961"/>
    </row>
    <row r="237" spans="1:14" ht="12.75" customHeight="1">
      <c r="A237" s="827" t="s">
        <v>2123</v>
      </c>
      <c r="B237" s="827"/>
      <c r="C237" s="827"/>
      <c r="D237" s="827"/>
      <c r="E237" s="827"/>
      <c r="F237" s="827"/>
      <c r="G237" s="827"/>
      <c r="H237" s="248">
        <f>SUM(H225:H236)</f>
        <v>78</v>
      </c>
      <c r="I237" s="249">
        <f>SUM(I225:I236)</f>
        <v>0</v>
      </c>
      <c r="J237" s="250">
        <f>ROUND(I237/H237,2)</f>
        <v>0</v>
      </c>
      <c r="K237" s="249" t="str">
        <f>IF($G$19="Select previous audit"," ",IF($G$19="N/A"," ",IF($G$19&lt;&gt;"",SUM(K225:K236))))</f>
        <v xml:space="preserve"> </v>
      </c>
      <c r="L237" s="251" t="str">
        <f>IF($G$19="Select previous audit","",IF($G$19="N/A","",IF($G$19="Baseline audit",'Previous Audit Information'!H95,IF($G$19="Audit 1",'Previous Audit Information'!J95,IF($G$19="Audit 2",'Previous Audit Information'!L95,IF($G$19="Audit 3",'Previous Audit Information'!N95))))))</f>
        <v/>
      </c>
      <c r="M237" s="962" t="str">
        <f>IF(L237&lt;&gt;"",J237-L237,IF(L237="",""))</f>
        <v/>
      </c>
      <c r="N237" s="962"/>
    </row>
    <row r="238" spans="1:14" ht="12.75" customHeight="1">
      <c r="B238" s="254"/>
      <c r="C238" s="254"/>
      <c r="D238" s="254"/>
      <c r="E238" s="254"/>
      <c r="F238" s="254"/>
      <c r="G238" s="254"/>
      <c r="H238" s="237"/>
      <c r="I238" s="237"/>
      <c r="J238" s="255"/>
      <c r="K238" s="256"/>
      <c r="L238" s="255"/>
      <c r="M238" s="257"/>
      <c r="N238" s="257"/>
    </row>
    <row r="239" spans="1:14" ht="12.75" customHeight="1">
      <c r="A239" s="252" t="s">
        <v>76</v>
      </c>
      <c r="B239" s="959" t="s">
        <v>421</v>
      </c>
      <c r="C239" s="959"/>
      <c r="D239" s="959"/>
      <c r="E239" s="959"/>
      <c r="F239" s="253" t="s">
        <v>478</v>
      </c>
      <c r="G239" s="252"/>
    </row>
    <row r="240" spans="1:14" ht="12.75" customHeight="1">
      <c r="A240" s="252" t="s">
        <v>479</v>
      </c>
      <c r="B240" s="959" t="s">
        <v>422</v>
      </c>
      <c r="C240" s="959"/>
      <c r="D240" s="959"/>
      <c r="E240" s="959"/>
      <c r="F240" s="253" t="s">
        <v>480</v>
      </c>
      <c r="G240" s="252"/>
    </row>
    <row r="241" spans="1:14" ht="12.75" customHeight="1">
      <c r="A241" s="252" t="s">
        <v>414</v>
      </c>
      <c r="B241" s="959" t="s">
        <v>423</v>
      </c>
      <c r="C241" s="959"/>
      <c r="D241" s="959"/>
      <c r="E241" s="959"/>
      <c r="F241" s="253" t="s">
        <v>481</v>
      </c>
      <c r="G241" s="252"/>
    </row>
    <row r="242" spans="1:14" ht="12.75" customHeight="1">
      <c r="A242" s="252" t="s">
        <v>415</v>
      </c>
      <c r="B242" s="959" t="s">
        <v>424</v>
      </c>
      <c r="C242" s="959"/>
      <c r="D242" s="959"/>
      <c r="E242" s="959"/>
      <c r="F242" s="253" t="s">
        <v>482</v>
      </c>
      <c r="G242" s="252"/>
    </row>
    <row r="243" spans="1:14" ht="12.75" customHeight="1">
      <c r="A243" s="252" t="s">
        <v>416</v>
      </c>
      <c r="B243" s="959" t="s">
        <v>425</v>
      </c>
      <c r="C243" s="959"/>
      <c r="D243" s="959"/>
      <c r="E243" s="959"/>
      <c r="F243" s="253" t="s">
        <v>483</v>
      </c>
      <c r="G243" s="252"/>
    </row>
    <row r="244" spans="1:14" ht="12.75" customHeight="1">
      <c r="A244" s="252"/>
      <c r="B244" s="959" t="s">
        <v>484</v>
      </c>
      <c r="C244" s="959"/>
      <c r="D244" s="959"/>
      <c r="E244" s="959"/>
      <c r="F244" s="253" t="s">
        <v>485</v>
      </c>
      <c r="G244" s="252"/>
    </row>
    <row r="245" spans="1:14" ht="12.75" customHeight="1">
      <c r="A245" s="252"/>
      <c r="B245" s="959" t="s">
        <v>427</v>
      </c>
      <c r="C245" s="959"/>
      <c r="D245" s="959"/>
      <c r="E245" s="959"/>
      <c r="F245" s="253" t="s">
        <v>486</v>
      </c>
      <c r="G245" s="252"/>
    </row>
    <row r="246" spans="1:14" ht="12.75" customHeight="1">
      <c r="A246" s="252"/>
      <c r="B246" s="959" t="s">
        <v>487</v>
      </c>
      <c r="C246" s="959"/>
      <c r="D246" s="959"/>
      <c r="E246" s="959"/>
      <c r="F246" s="253" t="s">
        <v>488</v>
      </c>
      <c r="G246" s="252"/>
    </row>
    <row r="247" spans="1:14" ht="12.75" customHeight="1">
      <c r="A247" s="252"/>
      <c r="B247" s="959" t="s">
        <v>429</v>
      </c>
      <c r="C247" s="959"/>
      <c r="D247" s="959"/>
      <c r="E247" s="959"/>
      <c r="F247" s="253" t="s">
        <v>489</v>
      </c>
      <c r="G247" s="252"/>
    </row>
    <row r="248" spans="1:14" ht="12.75" customHeight="1">
      <c r="A248" s="252"/>
      <c r="B248" s="959" t="s">
        <v>430</v>
      </c>
      <c r="C248" s="959"/>
      <c r="D248" s="959"/>
      <c r="E248" s="959"/>
      <c r="F248" s="253" t="s">
        <v>490</v>
      </c>
      <c r="G248" s="252"/>
    </row>
    <row r="249" spans="1:14" ht="12.75" customHeight="1">
      <c r="A249" s="252"/>
      <c r="B249" s="959" t="s">
        <v>431</v>
      </c>
      <c r="C249" s="959"/>
      <c r="D249" s="959"/>
      <c r="E249" s="959"/>
      <c r="F249" s="253" t="s">
        <v>491</v>
      </c>
      <c r="G249" s="252"/>
    </row>
    <row r="250" spans="1:14" ht="12.75" customHeight="1">
      <c r="A250" s="252"/>
      <c r="B250" s="959" t="s">
        <v>432</v>
      </c>
      <c r="C250" s="959"/>
      <c r="D250" s="959"/>
      <c r="E250" s="959"/>
      <c r="F250" s="253" t="s">
        <v>492</v>
      </c>
      <c r="G250" s="252"/>
    </row>
    <row r="251" spans="1:14" ht="12.75" customHeight="1"/>
    <row r="252" spans="1:14" ht="12.75" customHeight="1"/>
    <row r="253" spans="1:14" ht="12.75" customHeight="1"/>
    <row r="254" spans="1:14" ht="12.75" customHeight="1"/>
    <row r="255" spans="1:14" ht="12.75" customHeight="1"/>
    <row r="256" spans="1:14" ht="12.75" customHeight="1">
      <c r="A256" s="963" t="s">
        <v>2122</v>
      </c>
      <c r="B256" s="963"/>
      <c r="C256" s="963"/>
      <c r="D256" s="963"/>
      <c r="E256" s="963"/>
      <c r="F256" s="963"/>
      <c r="G256" s="963"/>
      <c r="H256" s="963"/>
      <c r="I256" s="964"/>
      <c r="J256" s="964"/>
      <c r="K256" s="964"/>
      <c r="L256" s="964"/>
      <c r="M256" s="963"/>
      <c r="N256" s="963"/>
    </row>
    <row r="257" spans="1:14" ht="12.75" customHeight="1">
      <c r="A257" s="965" t="s">
        <v>461</v>
      </c>
      <c r="B257" s="965"/>
      <c r="C257" s="965"/>
      <c r="D257" s="965"/>
      <c r="E257" s="965"/>
      <c r="F257" s="965"/>
      <c r="G257" s="965"/>
      <c r="H257" s="966" t="s">
        <v>462</v>
      </c>
      <c r="I257" s="968" t="s">
        <v>463</v>
      </c>
      <c r="J257" s="969"/>
      <c r="K257" s="968" t="s">
        <v>464</v>
      </c>
      <c r="L257" s="969"/>
      <c r="M257" s="970" t="s">
        <v>465</v>
      </c>
      <c r="N257" s="967"/>
    </row>
    <row r="258" spans="1:14" ht="12.75" customHeight="1">
      <c r="A258" s="965"/>
      <c r="B258" s="965"/>
      <c r="C258" s="965"/>
      <c r="D258" s="965"/>
      <c r="E258" s="965"/>
      <c r="F258" s="965"/>
      <c r="G258" s="965"/>
      <c r="H258" s="966"/>
      <c r="I258" s="241" t="s">
        <v>466</v>
      </c>
      <c r="J258" s="242" t="str">
        <f>IF($G$16=""," ",IF($G$16&lt;&gt;"",$G$16,))</f>
        <v xml:space="preserve"> </v>
      </c>
      <c r="K258" s="241" t="s">
        <v>466</v>
      </c>
      <c r="L258" s="243" t="str">
        <f>IF($G$19="Select previous audit","",IF($G$19="N/A","",IF($G$19="Baseline audit",'Previous Audit Information'!$G$5,IF($G$19="Audit 1",'Previous Audit Information'!$I$5,IF($G$19="Audit 2",'Previous Audit Information'!$K$5,IF($G$19="Audit 3",'Previous Audit Information'!$M$5,IF($G$19="","")))))))</f>
        <v/>
      </c>
      <c r="M258" s="970"/>
      <c r="N258" s="967"/>
    </row>
    <row r="259" spans="1:14" ht="12.75" customHeight="1">
      <c r="A259" s="965"/>
      <c r="B259" s="965"/>
      <c r="C259" s="965"/>
      <c r="D259" s="965"/>
      <c r="E259" s="965"/>
      <c r="F259" s="965"/>
      <c r="G259" s="965"/>
      <c r="H259" s="967"/>
      <c r="I259" s="971" t="s">
        <v>467</v>
      </c>
      <c r="J259" s="971"/>
      <c r="K259" s="971" t="s">
        <v>468</v>
      </c>
      <c r="L259" s="971"/>
      <c r="M259" s="967"/>
      <c r="N259" s="967"/>
    </row>
    <row r="260" spans="1:14" ht="12.75" customHeight="1">
      <c r="A260" s="221"/>
      <c r="B260" s="960" t="s">
        <v>469</v>
      </c>
      <c r="C260" s="960"/>
      <c r="D260" s="960"/>
      <c r="E260" s="960"/>
      <c r="F260" s="960"/>
      <c r="G260" s="960"/>
      <c r="H260" s="244">
        <f>'Wound Module'!O62</f>
        <v>7</v>
      </c>
      <c r="I260" s="244">
        <f>'Wound Module'!S62</f>
        <v>0</v>
      </c>
      <c r="J260" s="245">
        <f t="shared" ref="J260" si="19">(I260/H260)</f>
        <v>0</v>
      </c>
      <c r="K260" s="246" t="str">
        <f>IF($G$19="Select previous audit","",IF($G$19="N/A","",IF($G$19="Baseline audit",'Previous Audit Information'!G98,IF($G$19="Audit 1",'Previous Audit Information'!I98,IF($G$19="Audit 2",'Previous Audit Information'!K98,IF($G$19="Audit 3",'Previous Audit Information'!M98))))))</f>
        <v/>
      </c>
      <c r="L260" s="247" t="str">
        <f>IF($G$19="Select previous audit","",IF($G$19="N/A","",IF($G$19="Baseline audit",'Previous Audit Information'!H98,IF($G$19="Audit 1",'Previous Audit Information'!J98,IF($G$19="Audit 2",'Previous Audit Information'!L98,IF($G$19="Audit 3",'Previous Audit Information'!N98))))))</f>
        <v/>
      </c>
      <c r="M260" s="961" t="str">
        <f>IF(L260&lt;&gt;"",J260-L260,IF(L260="",""))</f>
        <v/>
      </c>
      <c r="N260" s="961"/>
    </row>
    <row r="261" spans="1:14" ht="12.75" customHeight="1">
      <c r="A261" s="221"/>
      <c r="B261" s="960" t="s">
        <v>422</v>
      </c>
      <c r="C261" s="960"/>
      <c r="D261" s="960"/>
      <c r="E261" s="960"/>
      <c r="F261" s="960"/>
      <c r="G261" s="960"/>
      <c r="H261" s="244" t="s">
        <v>76</v>
      </c>
      <c r="I261" s="244" t="s">
        <v>76</v>
      </c>
      <c r="J261" s="247" t="s">
        <v>76</v>
      </c>
      <c r="K261" s="246" t="str">
        <f>IF($G$19="Select previous audit","",IF($G$19="N/A","",IF($G$19="Baseline audit",'Previous Audit Information'!G99,IF($G$19="Audit 1",'Previous Audit Information'!I99,IF($G$19="Audit 2",'Previous Audit Information'!K99,IF($G$19="Audit 3",'Previous Audit Information'!M99))))))</f>
        <v/>
      </c>
      <c r="L261" s="247" t="str">
        <f>IF($G$19="Select previous audit","",IF($G$19="N/A","",IF($G$19="Baseline audit",'Previous Audit Information'!H99,IF($G$19="Audit 1",'Previous Audit Information'!J99,IF($G$19="Audit 2",'Previous Audit Information'!L99,IF($G$19="Audit 3",'Previous Audit Information'!N99))))))</f>
        <v/>
      </c>
      <c r="M261" s="961" t="str">
        <f>IF(L261&lt;&gt;"","N/A",IF(L261="",""))</f>
        <v/>
      </c>
      <c r="N261" s="961"/>
    </row>
    <row r="262" spans="1:14" ht="12.75" customHeight="1">
      <c r="A262" s="221"/>
      <c r="B262" s="960" t="s">
        <v>470</v>
      </c>
      <c r="C262" s="960"/>
      <c r="D262" s="960"/>
      <c r="E262" s="960"/>
      <c r="F262" s="960"/>
      <c r="G262" s="960"/>
      <c r="H262" s="244">
        <f>'Wound Module'!O85</f>
        <v>6</v>
      </c>
      <c r="I262" s="244">
        <f>'Wound Module'!S85</f>
        <v>0</v>
      </c>
      <c r="J262" s="245">
        <f t="shared" ref="J262:J263" si="20">(I262/H262)</f>
        <v>0</v>
      </c>
      <c r="K262" s="246" t="str">
        <f>IF($G$19="Select previous audit","",IF($G$19="N/A","",IF($G$19="Baseline audit",'Previous Audit Information'!G100,IF($G$19="Audit 1",'Previous Audit Information'!I100,IF($G$19="Audit 2",'Previous Audit Information'!K100,IF($G$19="Audit 3",'Previous Audit Information'!M100))))))</f>
        <v/>
      </c>
      <c r="L262" s="247" t="str">
        <f>IF($G$19="Select previous audit","",IF($G$19="N/A","",IF($G$19="Baseline audit",'Previous Audit Information'!H100,IF($G$19="Audit 1",'Previous Audit Information'!J100,IF($G$19="Audit 2",'Previous Audit Information'!L100,IF($G$19="Audit 3",'Previous Audit Information'!N100))))))</f>
        <v/>
      </c>
      <c r="M262" s="961" t="str">
        <f t="shared" ref="M262:M270" si="21">IF(L262&lt;&gt;"",J262-L262,IF(L262="",""))</f>
        <v/>
      </c>
      <c r="N262" s="961"/>
    </row>
    <row r="263" spans="1:14" ht="12.75" customHeight="1">
      <c r="A263" s="221"/>
      <c r="B263" s="960" t="s">
        <v>471</v>
      </c>
      <c r="C263" s="960"/>
      <c r="D263" s="960"/>
      <c r="E263" s="960"/>
      <c r="F263" s="960"/>
      <c r="G263" s="960"/>
      <c r="H263" s="244">
        <f>'Wound Module'!O96</f>
        <v>5</v>
      </c>
      <c r="I263" s="244">
        <f>'Wound Module'!S96</f>
        <v>0</v>
      </c>
      <c r="J263" s="245">
        <f t="shared" si="20"/>
        <v>0</v>
      </c>
      <c r="K263" s="246" t="str">
        <f>IF($G$19="Select previous audit","",IF($G$19="N/A","",IF($G$19="Baseline audit",'Previous Audit Information'!G101,IF($G$19="Audit 1",'Previous Audit Information'!I101,IF($G$19="Audit 2",'Previous Audit Information'!K101,IF($G$19="Audit 3",'Previous Audit Information'!M101))))))</f>
        <v/>
      </c>
      <c r="L263" s="247" t="str">
        <f>IF($G$19="Select previous audit","",IF($G$19="N/A","",IF($G$19="Baseline audit",'Previous Audit Information'!H101,IF($G$19="Audit 1",'Previous Audit Information'!J101,IF($G$19="Audit 2",'Previous Audit Information'!L101,IF($G$19="Audit 3",'Previous Audit Information'!N101))))))</f>
        <v/>
      </c>
      <c r="M263" s="961" t="str">
        <f t="shared" si="21"/>
        <v/>
      </c>
      <c r="N263" s="961"/>
    </row>
    <row r="264" spans="1:14" ht="12.75" customHeight="1">
      <c r="A264" s="221"/>
      <c r="B264" s="960" t="s">
        <v>425</v>
      </c>
      <c r="C264" s="960"/>
      <c r="D264" s="960"/>
      <c r="E264" s="960"/>
      <c r="F264" s="960"/>
      <c r="G264" s="960"/>
      <c r="H264" s="244" t="s">
        <v>76</v>
      </c>
      <c r="I264" s="244" t="s">
        <v>76</v>
      </c>
      <c r="J264" s="247" t="s">
        <v>76</v>
      </c>
      <c r="K264" s="246" t="str">
        <f>IF($G$19="Select previous audit","",IF($G$19="N/A","",IF($G$19="Baseline audit",'Previous Audit Information'!G102,IF($G$19="Audit 1",'Previous Audit Information'!I102,IF($G$19="Audit 2",'Previous Audit Information'!K102,IF($G$19="Audit 3",'Previous Audit Information'!M102))))))</f>
        <v/>
      </c>
      <c r="L264" s="247" t="str">
        <f>IF($G$19="Select previous audit","",IF($G$19="N/A","",IF($G$19="Baseline audit",'Previous Audit Information'!H102,IF($G$19="Audit 1",'Previous Audit Information'!J102,IF($G$19="Audit 2",'Previous Audit Information'!L102,IF($G$19="Audit 3",'Previous Audit Information'!N102))))))</f>
        <v/>
      </c>
      <c r="M264" s="961" t="str">
        <f>IF(L264&lt;&gt;"","N/A",IF(L264="",""))</f>
        <v/>
      </c>
      <c r="N264" s="961"/>
    </row>
    <row r="265" spans="1:14" ht="12.75" customHeight="1">
      <c r="A265" s="221"/>
      <c r="B265" s="960" t="s">
        <v>472</v>
      </c>
      <c r="C265" s="960"/>
      <c r="D265" s="960"/>
      <c r="E265" s="960"/>
      <c r="F265" s="960"/>
      <c r="G265" s="960"/>
      <c r="H265" s="244" t="s">
        <v>76</v>
      </c>
      <c r="I265" s="244" t="s">
        <v>76</v>
      </c>
      <c r="J265" s="247" t="s">
        <v>76</v>
      </c>
      <c r="K265" s="246" t="str">
        <f>IF($G$19="Select previous audit","",IF($G$19="N/A","",IF($G$19="Baseline audit",'Previous Audit Information'!G103,IF($G$19="Audit 1",'Previous Audit Information'!I103,IF($G$19="Audit 2",'Previous Audit Information'!K103,IF($G$19="Audit 3",'Previous Audit Information'!M103))))))</f>
        <v/>
      </c>
      <c r="L265" s="247" t="str">
        <f>IF($G$19="Select previous audit","",IF($G$19="N/A","",IF($G$19="Baseline audit",'Previous Audit Information'!H103,IF($G$19="Audit 1",'Previous Audit Information'!J103,IF($G$19="Audit 2",'Previous Audit Information'!L103,IF($G$19="Audit 3",'Previous Audit Information'!N103))))))</f>
        <v/>
      </c>
      <c r="M265" s="961" t="str">
        <f>IF(L265&lt;&gt;"","N/A",IF(L265="",""))</f>
        <v/>
      </c>
      <c r="N265" s="961"/>
    </row>
    <row r="266" spans="1:14" ht="12.75" customHeight="1">
      <c r="A266" s="221"/>
      <c r="B266" s="960" t="s">
        <v>473</v>
      </c>
      <c r="C266" s="960"/>
      <c r="D266" s="960"/>
      <c r="E266" s="960"/>
      <c r="F266" s="960"/>
      <c r="G266" s="960"/>
      <c r="H266" s="244">
        <f>'Wound Module'!O113</f>
        <v>2</v>
      </c>
      <c r="I266" s="244">
        <f>'Wound Module'!S113</f>
        <v>0</v>
      </c>
      <c r="J266" s="245">
        <f t="shared" ref="J266:J268" si="22">(I266/H266)</f>
        <v>0</v>
      </c>
      <c r="K266" s="246" t="str">
        <f>IF($G$19="Select previous audit","",IF($G$19="N/A","",IF($G$19="Baseline audit",'Previous Audit Information'!G104,IF($G$19="Audit 1",'Previous Audit Information'!I104,IF($G$19="Audit 2",'Previous Audit Information'!K104,IF($G$19="Audit 3",'Previous Audit Information'!M104))))))</f>
        <v/>
      </c>
      <c r="L266" s="247" t="str">
        <f>IF($G$19="Select previous audit","",IF($G$19="N/A","",IF($G$19="Baseline audit",'Previous Audit Information'!H104,IF($G$19="Audit 1",'Previous Audit Information'!J104,IF($G$19="Audit 2",'Previous Audit Information'!L104,IF($G$19="Audit 3",'Previous Audit Information'!N104))))))</f>
        <v/>
      </c>
      <c r="M266" s="961" t="str">
        <f t="shared" si="21"/>
        <v/>
      </c>
      <c r="N266" s="961"/>
    </row>
    <row r="267" spans="1:14" ht="12.75" customHeight="1">
      <c r="A267" s="221"/>
      <c r="B267" s="960" t="s">
        <v>474</v>
      </c>
      <c r="C267" s="960"/>
      <c r="D267" s="960"/>
      <c r="E267" s="960"/>
      <c r="F267" s="960"/>
      <c r="G267" s="960"/>
      <c r="H267" s="244">
        <f>'Wound Module'!O180</f>
        <v>38</v>
      </c>
      <c r="I267" s="244">
        <f>'Wound Module'!S180</f>
        <v>0</v>
      </c>
      <c r="J267" s="245">
        <f t="shared" si="22"/>
        <v>0</v>
      </c>
      <c r="K267" s="246" t="str">
        <f>IF($G$19="Select previous audit","",IF($G$19="N/A","",IF($G$19="Baseline audit",'Previous Audit Information'!G105,IF($G$19="Audit 1",'Previous Audit Information'!I105,IF($G$19="Audit 2",'Previous Audit Information'!K105,IF($G$19="Audit 3",'Previous Audit Information'!M105))))))</f>
        <v/>
      </c>
      <c r="L267" s="247" t="str">
        <f>IF($G$19="Select previous audit","",IF($G$19="N/A","",IF($G$19="Baseline audit",'Previous Audit Information'!H105,IF($G$19="Audit 1",'Previous Audit Information'!J105,IF($G$19="Audit 2",'Previous Audit Information'!L105,IF($G$19="Audit 3",'Previous Audit Information'!N105))))))</f>
        <v/>
      </c>
      <c r="M267" s="961" t="str">
        <f t="shared" si="21"/>
        <v/>
      </c>
      <c r="N267" s="961"/>
    </row>
    <row r="268" spans="1:14" ht="12.75" customHeight="1">
      <c r="A268" s="221"/>
      <c r="B268" s="960" t="s">
        <v>429</v>
      </c>
      <c r="C268" s="960"/>
      <c r="D268" s="960"/>
      <c r="E268" s="960"/>
      <c r="F268" s="960"/>
      <c r="G268" s="960"/>
      <c r="H268" s="244">
        <f>'Wound Module'!O193</f>
        <v>4</v>
      </c>
      <c r="I268" s="244">
        <f>'Wound Module'!S193</f>
        <v>0</v>
      </c>
      <c r="J268" s="245">
        <f t="shared" si="22"/>
        <v>0</v>
      </c>
      <c r="K268" s="246" t="str">
        <f>IF($G$19="Select previous audit","",IF($G$19="N/A","",IF($G$19="Baseline audit",'Previous Audit Information'!G106,IF($G$19="Audit 1",'Previous Audit Information'!I106,IF($G$19="Audit 2",'Previous Audit Information'!K106,IF($G$19="Audit 3",'Previous Audit Information'!M106))))))</f>
        <v/>
      </c>
      <c r="L268" s="247" t="str">
        <f>IF($G$19="Select previous audit","",IF($G$19="N/A","",IF($G$19="Baseline audit",'Previous Audit Information'!H106,IF($G$19="Audit 1",'Previous Audit Information'!J106,IF($G$19="Audit 2",'Previous Audit Information'!L106,IF($G$19="Audit 3",'Previous Audit Information'!N106))))))</f>
        <v/>
      </c>
      <c r="M268" s="961" t="str">
        <f t="shared" si="21"/>
        <v/>
      </c>
      <c r="N268" s="961"/>
    </row>
    <row r="269" spans="1:14" ht="12.75" customHeight="1">
      <c r="A269" s="221"/>
      <c r="B269" s="960" t="s">
        <v>430</v>
      </c>
      <c r="C269" s="960"/>
      <c r="D269" s="960"/>
      <c r="E269" s="960"/>
      <c r="F269" s="960"/>
      <c r="G269" s="960"/>
      <c r="H269" s="244" t="s">
        <v>76</v>
      </c>
      <c r="I269" s="244" t="s">
        <v>76</v>
      </c>
      <c r="J269" s="247" t="s">
        <v>76</v>
      </c>
      <c r="K269" s="246" t="str">
        <f>IF($G$19="Select previous audit","",IF($G$19="N/A","",IF($G$19="Baseline audit",'Previous Audit Information'!G107,IF($G$19="Audit 1",'Previous Audit Information'!I107,IF($G$19="Audit 2",'Previous Audit Information'!K107,IF($G$19="Audit 3",'Previous Audit Information'!M107))))))</f>
        <v/>
      </c>
      <c r="L269" s="247" t="str">
        <f>IF($G$19="Select previous audit","",IF($G$19="N/A","",IF($G$19="Baseline audit",'Previous Audit Information'!H107,IF($G$19="Audit 1",'Previous Audit Information'!J107,IF($G$19="Audit 2",'Previous Audit Information'!L107,IF($G$19="Audit 3",'Previous Audit Information'!N107))))))</f>
        <v/>
      </c>
      <c r="M269" s="961" t="str">
        <f>IF(L269&lt;&gt;"","N/A",IF(L269="",""))</f>
        <v/>
      </c>
      <c r="N269" s="961"/>
    </row>
    <row r="270" spans="1:14" ht="12.75" customHeight="1">
      <c r="A270" s="221"/>
      <c r="B270" s="960" t="s">
        <v>475</v>
      </c>
      <c r="C270" s="960"/>
      <c r="D270" s="960"/>
      <c r="E270" s="960"/>
      <c r="F270" s="960"/>
      <c r="G270" s="960"/>
      <c r="H270" s="244">
        <f>'Wound Module'!O215</f>
        <v>3</v>
      </c>
      <c r="I270" s="244">
        <f>'Wound Module'!S215</f>
        <v>0</v>
      </c>
      <c r="J270" s="245">
        <f t="shared" ref="J270" si="23">(I270/H270)</f>
        <v>0</v>
      </c>
      <c r="K270" s="246" t="str">
        <f>IF($G$19="Select previous audit","",IF($G$19="N/A","",IF($G$19="Baseline audit",'Previous Audit Information'!G108,IF($G$19="Audit 1",'Previous Audit Information'!I108,IF($G$19="Audit 2",'Previous Audit Information'!K108,IF($G$19="Audit 3",'Previous Audit Information'!M108))))))</f>
        <v/>
      </c>
      <c r="L270" s="247" t="str">
        <f>IF($G$19="Select previous audit","",IF($G$19="N/A","",IF($G$19="Baseline audit",'Previous Audit Information'!H108,IF($G$19="Audit 1",'Previous Audit Information'!J108,IF($G$19="Audit 2",'Previous Audit Information'!L108,IF($G$19="Audit 3",'Previous Audit Information'!N108))))))</f>
        <v/>
      </c>
      <c r="M270" s="961" t="str">
        <f t="shared" si="21"/>
        <v/>
      </c>
      <c r="N270" s="961"/>
    </row>
    <row r="271" spans="1:14" ht="12.75" customHeight="1">
      <c r="A271" s="221"/>
      <c r="B271" s="960" t="s">
        <v>476</v>
      </c>
      <c r="C271" s="960"/>
      <c r="D271" s="960"/>
      <c r="E271" s="960"/>
      <c r="F271" s="960"/>
      <c r="G271" s="960"/>
      <c r="H271" s="244" t="s">
        <v>76</v>
      </c>
      <c r="I271" s="244" t="s">
        <v>76</v>
      </c>
      <c r="J271" s="247" t="s">
        <v>76</v>
      </c>
      <c r="K271" s="246" t="str">
        <f>IF($G$19="Select previous audit","",IF($G$19="N/A","",IF($G$19="Baseline audit",'Previous Audit Information'!G109,IF($G$19="Audit 1",'Previous Audit Information'!I109,IF($G$19="Audit 2",'Previous Audit Information'!K109,IF($G$19="Audit 3",'Previous Audit Information'!M109))))))</f>
        <v/>
      </c>
      <c r="L271" s="247" t="str">
        <f>IF($G$19="Select previous audit","",IF($G$19="N/A","",IF($G$19="Baseline audit",'Previous Audit Information'!H109,IF($G$19="Audit 1",'Previous Audit Information'!J109,IF($G$19="Audit 2",'Previous Audit Information'!L109,IF($G$19="Audit 3",'Previous Audit Information'!N109))))))</f>
        <v/>
      </c>
      <c r="M271" s="961" t="str">
        <f>IF(L271&lt;&gt;"","N/A",IF(L271="",""))</f>
        <v/>
      </c>
      <c r="N271" s="961"/>
    </row>
    <row r="272" spans="1:14" ht="12.75" customHeight="1">
      <c r="A272" s="827" t="s">
        <v>2124</v>
      </c>
      <c r="B272" s="827"/>
      <c r="C272" s="827"/>
      <c r="D272" s="827"/>
      <c r="E272" s="827"/>
      <c r="F272" s="827"/>
      <c r="G272" s="827"/>
      <c r="H272" s="248">
        <f>SUM(H260:H271)</f>
        <v>65</v>
      </c>
      <c r="I272" s="249">
        <f>SUM(I260:I271)</f>
        <v>0</v>
      </c>
      <c r="J272" s="250">
        <f>ROUND(I272/H272,2)</f>
        <v>0</v>
      </c>
      <c r="K272" s="249" t="str">
        <f>IF($G$19="Select previous audit"," ",IF($G$19="N/A"," ",IF($G$19&lt;&gt;"",SUM(K260:K271))))</f>
        <v xml:space="preserve"> </v>
      </c>
      <c r="L272" s="251" t="str">
        <f>IF($G$19="Select previous audit","",IF($G$19="N/A","",IF($G$19="Baseline audit",'Previous Audit Information'!H110,IF($G$19="Audit 1",'Previous Audit Information'!J110,IF($G$19="Audit 2",'Previous Audit Information'!L110,IF($G$19="Audit 3",'Previous Audit Information'!N110))))))</f>
        <v/>
      </c>
      <c r="M272" s="962" t="str">
        <f>IF(L272&lt;&gt;"",J272-L272,IF(L272="",""))</f>
        <v/>
      </c>
      <c r="N272" s="962"/>
    </row>
    <row r="273" spans="1:14" ht="12.75" customHeight="1">
      <c r="B273" s="254"/>
      <c r="C273" s="254"/>
      <c r="D273" s="254"/>
      <c r="E273" s="254"/>
      <c r="F273" s="254"/>
      <c r="G273" s="254"/>
      <c r="H273" s="237"/>
      <c r="I273" s="237"/>
      <c r="J273" s="255"/>
      <c r="K273" s="256"/>
      <c r="L273" s="255"/>
      <c r="M273" s="257"/>
      <c r="N273" s="257"/>
    </row>
    <row r="274" spans="1:14" ht="12.75" customHeight="1">
      <c r="A274" s="252" t="s">
        <v>76</v>
      </c>
      <c r="B274" s="959" t="s">
        <v>421</v>
      </c>
      <c r="C274" s="959"/>
      <c r="D274" s="959"/>
      <c r="E274" s="959"/>
      <c r="F274" s="253" t="s">
        <v>478</v>
      </c>
      <c r="G274" s="252"/>
    </row>
    <row r="275" spans="1:14" ht="12.75" customHeight="1">
      <c r="A275" s="252" t="s">
        <v>479</v>
      </c>
      <c r="B275" s="959" t="s">
        <v>422</v>
      </c>
      <c r="C275" s="959"/>
      <c r="D275" s="959"/>
      <c r="E275" s="959"/>
      <c r="F275" s="253" t="s">
        <v>480</v>
      </c>
      <c r="G275" s="252"/>
    </row>
    <row r="276" spans="1:14" ht="12.75" customHeight="1">
      <c r="A276" s="252" t="s">
        <v>414</v>
      </c>
      <c r="B276" s="959" t="s">
        <v>423</v>
      </c>
      <c r="C276" s="959"/>
      <c r="D276" s="959"/>
      <c r="E276" s="959"/>
      <c r="F276" s="253" t="s">
        <v>481</v>
      </c>
      <c r="G276" s="252"/>
    </row>
    <row r="277" spans="1:14" ht="12.75" customHeight="1">
      <c r="A277" s="252" t="s">
        <v>415</v>
      </c>
      <c r="B277" s="959" t="s">
        <v>424</v>
      </c>
      <c r="C277" s="959"/>
      <c r="D277" s="959"/>
      <c r="E277" s="959"/>
      <c r="F277" s="253" t="s">
        <v>482</v>
      </c>
      <c r="G277" s="252"/>
    </row>
    <row r="278" spans="1:14" ht="12.75" customHeight="1">
      <c r="A278" s="252" t="s">
        <v>416</v>
      </c>
      <c r="B278" s="959" t="s">
        <v>425</v>
      </c>
      <c r="C278" s="959"/>
      <c r="D278" s="959"/>
      <c r="E278" s="959"/>
      <c r="F278" s="253" t="s">
        <v>483</v>
      </c>
      <c r="G278" s="252"/>
    </row>
    <row r="279" spans="1:14" ht="12.75" customHeight="1">
      <c r="A279" s="252"/>
      <c r="B279" s="959" t="s">
        <v>484</v>
      </c>
      <c r="C279" s="959"/>
      <c r="D279" s="959"/>
      <c r="E279" s="959"/>
      <c r="F279" s="253" t="s">
        <v>485</v>
      </c>
      <c r="G279" s="252"/>
    </row>
    <row r="280" spans="1:14" ht="12.75" customHeight="1">
      <c r="A280" s="252"/>
      <c r="B280" s="959" t="s">
        <v>427</v>
      </c>
      <c r="C280" s="959"/>
      <c r="D280" s="959"/>
      <c r="E280" s="959"/>
      <c r="F280" s="253" t="s">
        <v>486</v>
      </c>
      <c r="G280" s="252"/>
    </row>
    <row r="281" spans="1:14" ht="12.75" customHeight="1">
      <c r="A281" s="252"/>
      <c r="B281" s="959" t="s">
        <v>487</v>
      </c>
      <c r="C281" s="959"/>
      <c r="D281" s="959"/>
      <c r="E281" s="959"/>
      <c r="F281" s="253" t="s">
        <v>488</v>
      </c>
      <c r="G281" s="252"/>
    </row>
    <row r="282" spans="1:14" ht="12.75" customHeight="1">
      <c r="A282" s="252"/>
      <c r="B282" s="959" t="s">
        <v>429</v>
      </c>
      <c r="C282" s="959"/>
      <c r="D282" s="959"/>
      <c r="E282" s="959"/>
      <c r="F282" s="253" t="s">
        <v>489</v>
      </c>
      <c r="G282" s="252"/>
    </row>
    <row r="283" spans="1:14" ht="12.75" customHeight="1">
      <c r="A283" s="252"/>
      <c r="B283" s="959" t="s">
        <v>430</v>
      </c>
      <c r="C283" s="959"/>
      <c r="D283" s="959"/>
      <c r="E283" s="959"/>
      <c r="F283" s="253" t="s">
        <v>490</v>
      </c>
      <c r="G283" s="252"/>
    </row>
    <row r="284" spans="1:14" ht="12.75" customHeight="1">
      <c r="A284" s="252"/>
      <c r="B284" s="959" t="s">
        <v>431</v>
      </c>
      <c r="C284" s="959"/>
      <c r="D284" s="959"/>
      <c r="E284" s="959"/>
      <c r="F284" s="253" t="s">
        <v>491</v>
      </c>
      <c r="G284" s="252"/>
    </row>
    <row r="285" spans="1:14" ht="12.75" customHeight="1">
      <c r="A285" s="252"/>
      <c r="B285" s="959" t="s">
        <v>432</v>
      </c>
      <c r="C285" s="959"/>
      <c r="D285" s="959"/>
      <c r="E285" s="959"/>
      <c r="F285" s="253" t="s">
        <v>492</v>
      </c>
      <c r="G285" s="252"/>
    </row>
    <row r="286" spans="1:14" ht="12.75" customHeight="1"/>
    <row r="287" spans="1:14" ht="12.75" customHeight="1"/>
    <row r="288" spans="1:14" ht="12.75" customHeight="1"/>
    <row r="289" ht="12.75" customHeight="1"/>
    <row r="290" ht="12.75" customHeight="1"/>
    <row r="291" ht="12.75" customHeight="1"/>
    <row r="292" ht="12.75" customHeight="1"/>
    <row r="293" ht="12.75" customHeight="1"/>
    <row r="294" ht="12.75" customHeight="1"/>
    <row r="295" ht="12.75" customHeight="1"/>
    <row r="296" ht="12.75" customHeight="1"/>
  </sheetData>
  <sheetProtection algorithmName="SHA-512" hashValue="hyTco/na9Zez+jZD19/CkB8mypxHWcXW5kY686kjz4SHMdav3xvkyF8a1LN6ErF2rmZqFfnhbvjvEktb+QJbLA==" saltValue="3pXR3Dsot1DdToXgkjvfbQ==" spinCount="100000" sheet="1" objects="1" scenarios="1"/>
  <mergeCells count="419">
    <mergeCell ref="B68:E68"/>
    <mergeCell ref="B69:E69"/>
    <mergeCell ref="B70:E70"/>
    <mergeCell ref="B71:E71"/>
    <mergeCell ref="B72:E72"/>
    <mergeCell ref="B73:E73"/>
    <mergeCell ref="B74:E74"/>
    <mergeCell ref="B61:G61"/>
    <mergeCell ref="M61:N61"/>
    <mergeCell ref="A62:G62"/>
    <mergeCell ref="M62:N62"/>
    <mergeCell ref="B63:E63"/>
    <mergeCell ref="B64:E64"/>
    <mergeCell ref="B65:E65"/>
    <mergeCell ref="B66:E66"/>
    <mergeCell ref="B67:E67"/>
    <mergeCell ref="B56:G56"/>
    <mergeCell ref="M56:N56"/>
    <mergeCell ref="B57:G57"/>
    <mergeCell ref="M57:N57"/>
    <mergeCell ref="B58:G58"/>
    <mergeCell ref="M58:N58"/>
    <mergeCell ref="B59:G59"/>
    <mergeCell ref="M59:N59"/>
    <mergeCell ref="B60:G60"/>
    <mergeCell ref="M60:N60"/>
    <mergeCell ref="B51:G51"/>
    <mergeCell ref="M51:N51"/>
    <mergeCell ref="B52:G52"/>
    <mergeCell ref="M52:N52"/>
    <mergeCell ref="B53:G53"/>
    <mergeCell ref="M53:N53"/>
    <mergeCell ref="B54:G54"/>
    <mergeCell ref="M54:N54"/>
    <mergeCell ref="B55:G55"/>
    <mergeCell ref="M55:N55"/>
    <mergeCell ref="A46:N46"/>
    <mergeCell ref="A47:G49"/>
    <mergeCell ref="H47:H49"/>
    <mergeCell ref="I47:J47"/>
    <mergeCell ref="K47:L47"/>
    <mergeCell ref="M47:N49"/>
    <mergeCell ref="I49:J49"/>
    <mergeCell ref="K49:L49"/>
    <mergeCell ref="B50:G50"/>
    <mergeCell ref="M50:N50"/>
    <mergeCell ref="A24:C24"/>
    <mergeCell ref="D21:K21"/>
    <mergeCell ref="D22:G22"/>
    <mergeCell ref="H22:K22"/>
    <mergeCell ref="D23:G23"/>
    <mergeCell ref="H23:K23"/>
    <mergeCell ref="D24:G24"/>
    <mergeCell ref="H24:K24"/>
    <mergeCell ref="A21:C22"/>
    <mergeCell ref="A23:C23"/>
    <mergeCell ref="A4:N4"/>
    <mergeCell ref="G5:N5"/>
    <mergeCell ref="G6:N6"/>
    <mergeCell ref="G7:N7"/>
    <mergeCell ref="G8:N8"/>
    <mergeCell ref="G9:N9"/>
    <mergeCell ref="G10:N10"/>
    <mergeCell ref="A1:N1"/>
    <mergeCell ref="A2:N2"/>
    <mergeCell ref="A7:F7"/>
    <mergeCell ref="A8:F8"/>
    <mergeCell ref="A9:F9"/>
    <mergeCell ref="A10:F10"/>
    <mergeCell ref="B209:E209"/>
    <mergeCell ref="B210:E210"/>
    <mergeCell ref="B211:E211"/>
    <mergeCell ref="B212:E212"/>
    <mergeCell ref="B213:E213"/>
    <mergeCell ref="B214:E214"/>
    <mergeCell ref="B215:E215"/>
    <mergeCell ref="G11:N11"/>
    <mergeCell ref="G12:N12"/>
    <mergeCell ref="A14:N14"/>
    <mergeCell ref="G15:N15"/>
    <mergeCell ref="G16:N16"/>
    <mergeCell ref="B201:G201"/>
    <mergeCell ref="M201:N201"/>
    <mergeCell ref="A202:G202"/>
    <mergeCell ref="M202:N202"/>
    <mergeCell ref="B204:E204"/>
    <mergeCell ref="B205:E205"/>
    <mergeCell ref="B206:E206"/>
    <mergeCell ref="B207:E207"/>
    <mergeCell ref="B208:E208"/>
    <mergeCell ref="B196:G196"/>
    <mergeCell ref="M196:N196"/>
    <mergeCell ref="B197:G197"/>
    <mergeCell ref="M197:N197"/>
    <mergeCell ref="B198:G198"/>
    <mergeCell ref="M198:N198"/>
    <mergeCell ref="B199:G199"/>
    <mergeCell ref="M199:N199"/>
    <mergeCell ref="B200:G200"/>
    <mergeCell ref="M200:N200"/>
    <mergeCell ref="B191:G191"/>
    <mergeCell ref="M191:N191"/>
    <mergeCell ref="B192:G192"/>
    <mergeCell ref="M192:N192"/>
    <mergeCell ref="B193:G193"/>
    <mergeCell ref="M193:N193"/>
    <mergeCell ref="B194:G194"/>
    <mergeCell ref="M194:N194"/>
    <mergeCell ref="B195:G195"/>
    <mergeCell ref="M195:N195"/>
    <mergeCell ref="A186:N186"/>
    <mergeCell ref="A187:G189"/>
    <mergeCell ref="H187:H189"/>
    <mergeCell ref="I187:J187"/>
    <mergeCell ref="K187:L187"/>
    <mergeCell ref="M187:N189"/>
    <mergeCell ref="I189:J189"/>
    <mergeCell ref="K189:L189"/>
    <mergeCell ref="B190:G190"/>
    <mergeCell ref="M190:N190"/>
    <mergeCell ref="A18:K18"/>
    <mergeCell ref="D41:K41"/>
    <mergeCell ref="D42:G42"/>
    <mergeCell ref="H42:K42"/>
    <mergeCell ref="A44:C44"/>
    <mergeCell ref="D43:G43"/>
    <mergeCell ref="H43:K43"/>
    <mergeCell ref="D44:G44"/>
    <mergeCell ref="H44:K44"/>
    <mergeCell ref="A26:C27"/>
    <mergeCell ref="A31:C32"/>
    <mergeCell ref="A41:C42"/>
    <mergeCell ref="A33:C33"/>
    <mergeCell ref="A29:C29"/>
    <mergeCell ref="A34:C34"/>
    <mergeCell ref="A19:F19"/>
    <mergeCell ref="A43:C43"/>
    <mergeCell ref="D26:G26"/>
    <mergeCell ref="H26:K26"/>
    <mergeCell ref="D27:E27"/>
    <mergeCell ref="F27:G27"/>
    <mergeCell ref="H27:I27"/>
    <mergeCell ref="J27:K27"/>
    <mergeCell ref="D28:E28"/>
    <mergeCell ref="H28:I28"/>
    <mergeCell ref="J28:K28"/>
    <mergeCell ref="D29:E29"/>
    <mergeCell ref="F29:G29"/>
    <mergeCell ref="H29:I29"/>
    <mergeCell ref="J29:K29"/>
    <mergeCell ref="A28:C28"/>
    <mergeCell ref="D31:G31"/>
    <mergeCell ref="H31:K31"/>
    <mergeCell ref="A81:N81"/>
    <mergeCell ref="A82:G84"/>
    <mergeCell ref="H82:H84"/>
    <mergeCell ref="I82:J82"/>
    <mergeCell ref="K82:L82"/>
    <mergeCell ref="M82:N84"/>
    <mergeCell ref="A15:F15"/>
    <mergeCell ref="A16:F16"/>
    <mergeCell ref="B87:G87"/>
    <mergeCell ref="M87:N87"/>
    <mergeCell ref="G19:K19"/>
    <mergeCell ref="D32:E32"/>
    <mergeCell ref="F32:G32"/>
    <mergeCell ref="H32:I32"/>
    <mergeCell ref="J32:K32"/>
    <mergeCell ref="D33:E33"/>
    <mergeCell ref="F33:G33"/>
    <mergeCell ref="H33:I33"/>
    <mergeCell ref="J33:K33"/>
    <mergeCell ref="D34:E34"/>
    <mergeCell ref="F34:G34"/>
    <mergeCell ref="H34:I34"/>
    <mergeCell ref="J34:K34"/>
    <mergeCell ref="F28:G28"/>
    <mergeCell ref="B88:G88"/>
    <mergeCell ref="M88:N88"/>
    <mergeCell ref="B89:G89"/>
    <mergeCell ref="M89:N89"/>
    <mergeCell ref="I84:J84"/>
    <mergeCell ref="K84:L84"/>
    <mergeCell ref="B85:G85"/>
    <mergeCell ref="M85:N85"/>
    <mergeCell ref="B86:G86"/>
    <mergeCell ref="M86:N86"/>
    <mergeCell ref="B93:G93"/>
    <mergeCell ref="M93:N93"/>
    <mergeCell ref="B94:G94"/>
    <mergeCell ref="M94:N94"/>
    <mergeCell ref="B95:G95"/>
    <mergeCell ref="M95:N95"/>
    <mergeCell ref="B90:G90"/>
    <mergeCell ref="M90:N90"/>
    <mergeCell ref="B91:G91"/>
    <mergeCell ref="M91:N91"/>
    <mergeCell ref="B92:G92"/>
    <mergeCell ref="M92:N92"/>
    <mergeCell ref="B96:G96"/>
    <mergeCell ref="M96:N96"/>
    <mergeCell ref="A97:G97"/>
    <mergeCell ref="M97:N97"/>
    <mergeCell ref="A116:N116"/>
    <mergeCell ref="A117:G119"/>
    <mergeCell ref="H117:H119"/>
    <mergeCell ref="I117:J117"/>
    <mergeCell ref="K117:L117"/>
    <mergeCell ref="M117:N119"/>
    <mergeCell ref="B104:E104"/>
    <mergeCell ref="B105:E105"/>
    <mergeCell ref="B106:E106"/>
    <mergeCell ref="B107:E107"/>
    <mergeCell ref="B108:E108"/>
    <mergeCell ref="B109:E109"/>
    <mergeCell ref="M122:N122"/>
    <mergeCell ref="B123:G123"/>
    <mergeCell ref="M123:N123"/>
    <mergeCell ref="B124:G124"/>
    <mergeCell ref="M124:N124"/>
    <mergeCell ref="I119:J119"/>
    <mergeCell ref="K119:L119"/>
    <mergeCell ref="B120:G120"/>
    <mergeCell ref="M120:N120"/>
    <mergeCell ref="B121:G121"/>
    <mergeCell ref="M121:N121"/>
    <mergeCell ref="M128:N128"/>
    <mergeCell ref="B129:G129"/>
    <mergeCell ref="M129:N129"/>
    <mergeCell ref="B130:G130"/>
    <mergeCell ref="M130:N130"/>
    <mergeCell ref="B125:G125"/>
    <mergeCell ref="M125:N125"/>
    <mergeCell ref="B126:G126"/>
    <mergeCell ref="M126:N126"/>
    <mergeCell ref="B127:G127"/>
    <mergeCell ref="M127:N127"/>
    <mergeCell ref="I154:J154"/>
    <mergeCell ref="K154:L154"/>
    <mergeCell ref="B155:G155"/>
    <mergeCell ref="M155:N155"/>
    <mergeCell ref="B156:G156"/>
    <mergeCell ref="M156:N156"/>
    <mergeCell ref="B131:G131"/>
    <mergeCell ref="M131:N131"/>
    <mergeCell ref="A132:G132"/>
    <mergeCell ref="M132:N132"/>
    <mergeCell ref="A151:N151"/>
    <mergeCell ref="A152:G154"/>
    <mergeCell ref="H152:H154"/>
    <mergeCell ref="I152:J152"/>
    <mergeCell ref="K152:L152"/>
    <mergeCell ref="M152:N154"/>
    <mergeCell ref="B138:E138"/>
    <mergeCell ref="B139:E139"/>
    <mergeCell ref="B140:E140"/>
    <mergeCell ref="B141:E141"/>
    <mergeCell ref="B133:E133"/>
    <mergeCell ref="B134:E134"/>
    <mergeCell ref="B135:E135"/>
    <mergeCell ref="B136:E136"/>
    <mergeCell ref="M164:N164"/>
    <mergeCell ref="B165:G165"/>
    <mergeCell ref="M165:N165"/>
    <mergeCell ref="M160:N160"/>
    <mergeCell ref="B161:G161"/>
    <mergeCell ref="M161:N161"/>
    <mergeCell ref="B162:G162"/>
    <mergeCell ref="M162:N162"/>
    <mergeCell ref="B157:G157"/>
    <mergeCell ref="M157:N157"/>
    <mergeCell ref="B158:G158"/>
    <mergeCell ref="M158:N158"/>
    <mergeCell ref="B159:G159"/>
    <mergeCell ref="M159:N159"/>
    <mergeCell ref="A11:F11"/>
    <mergeCell ref="A12:F12"/>
    <mergeCell ref="A5:F5"/>
    <mergeCell ref="A6:F6"/>
    <mergeCell ref="B177:E177"/>
    <mergeCell ref="B178:E178"/>
    <mergeCell ref="B179:E179"/>
    <mergeCell ref="B180:E180"/>
    <mergeCell ref="B98:E98"/>
    <mergeCell ref="B99:E99"/>
    <mergeCell ref="B100:E100"/>
    <mergeCell ref="B101:E101"/>
    <mergeCell ref="B102:E102"/>
    <mergeCell ref="B103:E103"/>
    <mergeCell ref="B171:E171"/>
    <mergeCell ref="B172:E172"/>
    <mergeCell ref="B173:E173"/>
    <mergeCell ref="B174:E174"/>
    <mergeCell ref="B175:E175"/>
    <mergeCell ref="B176:E176"/>
    <mergeCell ref="B166:G166"/>
    <mergeCell ref="B160:G160"/>
    <mergeCell ref="B128:G128"/>
    <mergeCell ref="B122:G122"/>
    <mergeCell ref="A36:C37"/>
    <mergeCell ref="D36:G36"/>
    <mergeCell ref="H36:K36"/>
    <mergeCell ref="D37:E37"/>
    <mergeCell ref="F37:G37"/>
    <mergeCell ref="H37:I37"/>
    <mergeCell ref="J37:K37"/>
    <mergeCell ref="A38:C38"/>
    <mergeCell ref="D38:E38"/>
    <mergeCell ref="F38:G38"/>
    <mergeCell ref="H38:I38"/>
    <mergeCell ref="J38:K38"/>
    <mergeCell ref="A39:C39"/>
    <mergeCell ref="D39:E39"/>
    <mergeCell ref="F39:G39"/>
    <mergeCell ref="H39:I39"/>
    <mergeCell ref="J39:K39"/>
    <mergeCell ref="A221:N221"/>
    <mergeCell ref="A222:G224"/>
    <mergeCell ref="H222:H224"/>
    <mergeCell ref="I222:J222"/>
    <mergeCell ref="K222:L222"/>
    <mergeCell ref="M222:N224"/>
    <mergeCell ref="I224:J224"/>
    <mergeCell ref="K224:L224"/>
    <mergeCell ref="B142:E142"/>
    <mergeCell ref="B143:E143"/>
    <mergeCell ref="B137:E137"/>
    <mergeCell ref="M166:N166"/>
    <mergeCell ref="A167:G167"/>
    <mergeCell ref="M167:N167"/>
    <mergeCell ref="B169:E169"/>
    <mergeCell ref="B170:E170"/>
    <mergeCell ref="B163:G163"/>
    <mergeCell ref="M163:N163"/>
    <mergeCell ref="B164:G164"/>
    <mergeCell ref="B225:G225"/>
    <mergeCell ref="M225:N225"/>
    <mergeCell ref="B226:G226"/>
    <mergeCell ref="M226:N226"/>
    <mergeCell ref="B227:G227"/>
    <mergeCell ref="M227:N227"/>
    <mergeCell ref="B228:G228"/>
    <mergeCell ref="M228:N228"/>
    <mergeCell ref="B229:G229"/>
    <mergeCell ref="M229:N229"/>
    <mergeCell ref="B230:G230"/>
    <mergeCell ref="M230:N230"/>
    <mergeCell ref="B231:G231"/>
    <mergeCell ref="M231:N231"/>
    <mergeCell ref="B232:G232"/>
    <mergeCell ref="M232:N232"/>
    <mergeCell ref="B233:G233"/>
    <mergeCell ref="M233:N233"/>
    <mergeCell ref="B234:G234"/>
    <mergeCell ref="M234:N234"/>
    <mergeCell ref="B235:G235"/>
    <mergeCell ref="M235:N235"/>
    <mergeCell ref="B236:G236"/>
    <mergeCell ref="M236:N236"/>
    <mergeCell ref="A237:G237"/>
    <mergeCell ref="M237:N237"/>
    <mergeCell ref="B239:E239"/>
    <mergeCell ref="B240:E240"/>
    <mergeCell ref="B241:E241"/>
    <mergeCell ref="B242:E242"/>
    <mergeCell ref="B243:E243"/>
    <mergeCell ref="B244:E244"/>
    <mergeCell ref="B245:E245"/>
    <mergeCell ref="B246:E246"/>
    <mergeCell ref="B247:E247"/>
    <mergeCell ref="B248:E248"/>
    <mergeCell ref="B249:E249"/>
    <mergeCell ref="B250:E250"/>
    <mergeCell ref="A256:N256"/>
    <mergeCell ref="A257:G259"/>
    <mergeCell ref="H257:H259"/>
    <mergeCell ref="I257:J257"/>
    <mergeCell ref="K257:L257"/>
    <mergeCell ref="M257:N259"/>
    <mergeCell ref="I259:J259"/>
    <mergeCell ref="K259:L259"/>
    <mergeCell ref="B260:G260"/>
    <mergeCell ref="M260:N260"/>
    <mergeCell ref="B261:G261"/>
    <mergeCell ref="M261:N261"/>
    <mergeCell ref="B262:G262"/>
    <mergeCell ref="M262:N262"/>
    <mergeCell ref="B263:G263"/>
    <mergeCell ref="M263:N263"/>
    <mergeCell ref="B264:G264"/>
    <mergeCell ref="M264:N264"/>
    <mergeCell ref="B265:G265"/>
    <mergeCell ref="M265:N265"/>
    <mergeCell ref="B266:G266"/>
    <mergeCell ref="M266:N266"/>
    <mergeCell ref="B267:G267"/>
    <mergeCell ref="M267:N267"/>
    <mergeCell ref="B268:G268"/>
    <mergeCell ref="M268:N268"/>
    <mergeCell ref="B269:G269"/>
    <mergeCell ref="M269:N269"/>
    <mergeCell ref="B270:G270"/>
    <mergeCell ref="M270:N270"/>
    <mergeCell ref="B279:E279"/>
    <mergeCell ref="B280:E280"/>
    <mergeCell ref="B281:E281"/>
    <mergeCell ref="B282:E282"/>
    <mergeCell ref="B283:E283"/>
    <mergeCell ref="B284:E284"/>
    <mergeCell ref="B285:E285"/>
    <mergeCell ref="B271:G271"/>
    <mergeCell ref="M271:N271"/>
    <mergeCell ref="A272:G272"/>
    <mergeCell ref="M272:N272"/>
    <mergeCell ref="B274:E274"/>
    <mergeCell ref="B275:E275"/>
    <mergeCell ref="B276:E276"/>
    <mergeCell ref="B277:E277"/>
    <mergeCell ref="B278:E278"/>
  </mergeCells>
  <conditionalFormatting sqref="H85 B85">
    <cfRule type="expression" dxfId="99" priority="267" stopIfTrue="1">
      <formula>"IF($E3&lt;25)"</formula>
    </cfRule>
  </conditionalFormatting>
  <conditionalFormatting sqref="J85:J96">
    <cfRule type="iconSet" priority="268">
      <iconSet iconSet="3Symbols2">
        <cfvo type="percent" val="0"/>
        <cfvo type="num" val="0" gte="0"/>
        <cfvo type="num" val="1"/>
      </iconSet>
    </cfRule>
  </conditionalFormatting>
  <conditionalFormatting sqref="M86">
    <cfRule type="iconSet" priority="265">
      <iconSet iconSet="3Arrows">
        <cfvo type="percent" val="0"/>
        <cfvo type="num" val="0"/>
        <cfvo type="num" val="0.01" gte="0"/>
      </iconSet>
    </cfRule>
  </conditionalFormatting>
  <conditionalFormatting sqref="M87">
    <cfRule type="iconSet" priority="264">
      <iconSet iconSet="3Arrows">
        <cfvo type="percent" val="0"/>
        <cfvo type="num" val="0"/>
        <cfvo type="num" val="0.01" gte="0"/>
      </iconSet>
    </cfRule>
  </conditionalFormatting>
  <conditionalFormatting sqref="M88">
    <cfRule type="iconSet" priority="263">
      <iconSet iconSet="3Arrows">
        <cfvo type="percent" val="0"/>
        <cfvo type="num" val="0"/>
        <cfvo type="num" val="0.01" gte="0"/>
      </iconSet>
    </cfRule>
  </conditionalFormatting>
  <conditionalFormatting sqref="M89">
    <cfRule type="iconSet" priority="262">
      <iconSet iconSet="3Arrows">
        <cfvo type="percent" val="0"/>
        <cfvo type="num" val="0"/>
        <cfvo type="num" val="0.01" gte="0"/>
      </iconSet>
    </cfRule>
  </conditionalFormatting>
  <conditionalFormatting sqref="M90">
    <cfRule type="iconSet" priority="261">
      <iconSet iconSet="3Arrows">
        <cfvo type="percent" val="0"/>
        <cfvo type="num" val="0"/>
        <cfvo type="num" val="0.01" gte="0"/>
      </iconSet>
    </cfRule>
  </conditionalFormatting>
  <conditionalFormatting sqref="M91">
    <cfRule type="iconSet" priority="260">
      <iconSet iconSet="3Arrows">
        <cfvo type="percent" val="0"/>
        <cfvo type="num" val="0"/>
        <cfvo type="num" val="0.01" gte="0"/>
      </iconSet>
    </cfRule>
  </conditionalFormatting>
  <conditionalFormatting sqref="M92">
    <cfRule type="iconSet" priority="259">
      <iconSet iconSet="3Arrows">
        <cfvo type="percent" val="0"/>
        <cfvo type="num" val="0"/>
        <cfvo type="num" val="0.01" gte="0"/>
      </iconSet>
    </cfRule>
  </conditionalFormatting>
  <conditionalFormatting sqref="M93">
    <cfRule type="iconSet" priority="258">
      <iconSet iconSet="3Arrows">
        <cfvo type="percent" val="0"/>
        <cfvo type="num" val="0"/>
        <cfvo type="num" val="0.01" gte="0"/>
      </iconSet>
    </cfRule>
  </conditionalFormatting>
  <conditionalFormatting sqref="M96">
    <cfRule type="iconSet" priority="256">
      <iconSet iconSet="3Arrows">
        <cfvo type="percent" val="0"/>
        <cfvo type="num" val="0"/>
        <cfvo type="num" val="0.01" gte="0"/>
      </iconSet>
    </cfRule>
  </conditionalFormatting>
  <conditionalFormatting sqref="B86">
    <cfRule type="expression" dxfId="98" priority="255" stopIfTrue="1">
      <formula>"IF($E3&lt;25)"</formula>
    </cfRule>
  </conditionalFormatting>
  <conditionalFormatting sqref="B87">
    <cfRule type="expression" dxfId="97" priority="254" stopIfTrue="1">
      <formula>"IF($E3&lt;25)"</formula>
    </cfRule>
  </conditionalFormatting>
  <conditionalFormatting sqref="B88">
    <cfRule type="expression" dxfId="96" priority="253" stopIfTrue="1">
      <formula>"IF($E3&lt;25)"</formula>
    </cfRule>
  </conditionalFormatting>
  <conditionalFormatting sqref="B89">
    <cfRule type="expression" dxfId="95" priority="252" stopIfTrue="1">
      <formula>"IF($E3&lt;25)"</formula>
    </cfRule>
  </conditionalFormatting>
  <conditionalFormatting sqref="B90">
    <cfRule type="expression" dxfId="94" priority="251" stopIfTrue="1">
      <formula>"IF($E3&lt;25)"</formula>
    </cfRule>
  </conditionalFormatting>
  <conditionalFormatting sqref="B91">
    <cfRule type="expression" dxfId="93" priority="250" stopIfTrue="1">
      <formula>"IF($E3&lt;25)"</formula>
    </cfRule>
  </conditionalFormatting>
  <conditionalFormatting sqref="B92">
    <cfRule type="expression" dxfId="92" priority="249" stopIfTrue="1">
      <formula>"IF($E3&lt;25)"</formula>
    </cfRule>
  </conditionalFormatting>
  <conditionalFormatting sqref="B93">
    <cfRule type="expression" dxfId="91" priority="248" stopIfTrue="1">
      <formula>"IF($E3&lt;25)"</formula>
    </cfRule>
  </conditionalFormatting>
  <conditionalFormatting sqref="B94">
    <cfRule type="expression" dxfId="90" priority="247" stopIfTrue="1">
      <formula>"IF($E3&lt;25)"</formula>
    </cfRule>
  </conditionalFormatting>
  <conditionalFormatting sqref="B95">
    <cfRule type="expression" dxfId="89" priority="246" stopIfTrue="1">
      <formula>"IF($E3&lt;25)"</formula>
    </cfRule>
  </conditionalFormatting>
  <conditionalFormatting sqref="B96">
    <cfRule type="expression" dxfId="88" priority="245" stopIfTrue="1">
      <formula>"IF($E3&lt;25)"</formula>
    </cfRule>
  </conditionalFormatting>
  <conditionalFormatting sqref="H120 B120">
    <cfRule type="expression" dxfId="87" priority="243" stopIfTrue="1">
      <formula>"IF($E3&lt;25)"</formula>
    </cfRule>
  </conditionalFormatting>
  <conditionalFormatting sqref="J120 J122:J123 J126:J128 J130">
    <cfRule type="iconSet" priority="244">
      <iconSet iconSet="3Symbols2">
        <cfvo type="percent" val="0"/>
        <cfvo type="num" val="0" gte="0"/>
        <cfvo type="num" val="1"/>
      </iconSet>
    </cfRule>
  </conditionalFormatting>
  <conditionalFormatting sqref="B121">
    <cfRule type="expression" dxfId="86" priority="242" stopIfTrue="1">
      <formula>"IF($E3&lt;25)"</formula>
    </cfRule>
  </conditionalFormatting>
  <conditionalFormatting sqref="B122">
    <cfRule type="expression" dxfId="85" priority="241" stopIfTrue="1">
      <formula>"IF($E3&lt;25)"</formula>
    </cfRule>
  </conditionalFormatting>
  <conditionalFormatting sqref="B123">
    <cfRule type="expression" dxfId="84" priority="240" stopIfTrue="1">
      <formula>"IF($E3&lt;25)"</formula>
    </cfRule>
  </conditionalFormatting>
  <conditionalFormatting sqref="B124">
    <cfRule type="expression" dxfId="83" priority="239" stopIfTrue="1">
      <formula>"IF($E3&lt;25)"</formula>
    </cfRule>
  </conditionalFormatting>
  <conditionalFormatting sqref="B125">
    <cfRule type="expression" dxfId="82" priority="238" stopIfTrue="1">
      <formula>"IF($E3&lt;25)"</formula>
    </cfRule>
  </conditionalFormatting>
  <conditionalFormatting sqref="B126">
    <cfRule type="expression" dxfId="81" priority="237" stopIfTrue="1">
      <formula>"IF($E3&lt;25)"</formula>
    </cfRule>
  </conditionalFormatting>
  <conditionalFormatting sqref="B127">
    <cfRule type="expression" dxfId="80" priority="236" stopIfTrue="1">
      <formula>"IF($E3&lt;25)"</formula>
    </cfRule>
  </conditionalFormatting>
  <conditionalFormatting sqref="B128">
    <cfRule type="expression" dxfId="79" priority="235" stopIfTrue="1">
      <formula>"IF($E3&lt;25)"</formula>
    </cfRule>
  </conditionalFormatting>
  <conditionalFormatting sqref="B129">
    <cfRule type="expression" dxfId="78" priority="234" stopIfTrue="1">
      <formula>"IF($E3&lt;25)"</formula>
    </cfRule>
  </conditionalFormatting>
  <conditionalFormatting sqref="B130">
    <cfRule type="expression" dxfId="77" priority="233" stopIfTrue="1">
      <formula>"IF($E3&lt;25)"</formula>
    </cfRule>
  </conditionalFormatting>
  <conditionalFormatting sqref="B131">
    <cfRule type="expression" dxfId="76" priority="232" stopIfTrue="1">
      <formula>"IF($E3&lt;25)"</formula>
    </cfRule>
  </conditionalFormatting>
  <conditionalFormatting sqref="H155 B155">
    <cfRule type="expression" dxfId="75" priority="229" stopIfTrue="1">
      <formula>"IF($E3&lt;25)"</formula>
    </cfRule>
  </conditionalFormatting>
  <conditionalFormatting sqref="J155 J168 J157:J158 J161:J163 J165:J166">
    <cfRule type="iconSet" priority="230">
      <iconSet iconSet="3Symbols2">
        <cfvo type="percent" val="0"/>
        <cfvo type="num" val="0" gte="0"/>
        <cfvo type="num" val="1"/>
      </iconSet>
    </cfRule>
  </conditionalFormatting>
  <conditionalFormatting sqref="L168">
    <cfRule type="iconSet" priority="231">
      <iconSet iconSet="3Symbols2">
        <cfvo type="percent" val="0"/>
        <cfvo type="num" val="0" gte="0"/>
        <cfvo type="num" val="1"/>
      </iconSet>
    </cfRule>
  </conditionalFormatting>
  <conditionalFormatting sqref="M168">
    <cfRule type="iconSet" priority="228">
      <iconSet iconSet="3Arrows">
        <cfvo type="percent" val="0"/>
        <cfvo type="num" val="0"/>
        <cfvo type="num" val="0.01" gte="0"/>
      </iconSet>
    </cfRule>
  </conditionalFormatting>
  <conditionalFormatting sqref="B156">
    <cfRule type="expression" dxfId="74" priority="227" stopIfTrue="1">
      <formula>"IF($E3&lt;25)"</formula>
    </cfRule>
  </conditionalFormatting>
  <conditionalFormatting sqref="B157">
    <cfRule type="expression" dxfId="73" priority="226" stopIfTrue="1">
      <formula>"IF($E3&lt;25)"</formula>
    </cfRule>
  </conditionalFormatting>
  <conditionalFormatting sqref="B158">
    <cfRule type="expression" dxfId="72" priority="225" stopIfTrue="1">
      <formula>"IF($E3&lt;25)"</formula>
    </cfRule>
  </conditionalFormatting>
  <conditionalFormatting sqref="B159">
    <cfRule type="expression" dxfId="71" priority="224" stopIfTrue="1">
      <formula>"IF($E3&lt;25)"</formula>
    </cfRule>
  </conditionalFormatting>
  <conditionalFormatting sqref="B160">
    <cfRule type="expression" dxfId="70" priority="223" stopIfTrue="1">
      <formula>"IF($E3&lt;25)"</formula>
    </cfRule>
  </conditionalFormatting>
  <conditionalFormatting sqref="B161">
    <cfRule type="expression" dxfId="69" priority="222" stopIfTrue="1">
      <formula>"IF($E3&lt;25)"</formula>
    </cfRule>
  </conditionalFormatting>
  <conditionalFormatting sqref="B162">
    <cfRule type="expression" dxfId="68" priority="221" stopIfTrue="1">
      <formula>"IF($E3&lt;25)"</formula>
    </cfRule>
  </conditionalFormatting>
  <conditionalFormatting sqref="B163">
    <cfRule type="expression" dxfId="67" priority="220" stopIfTrue="1">
      <formula>"IF($E3&lt;25)"</formula>
    </cfRule>
  </conditionalFormatting>
  <conditionalFormatting sqref="B164">
    <cfRule type="expression" dxfId="66" priority="219" stopIfTrue="1">
      <formula>"IF($E3&lt;25)"</formula>
    </cfRule>
  </conditionalFormatting>
  <conditionalFormatting sqref="B165">
    <cfRule type="expression" dxfId="65" priority="218" stopIfTrue="1">
      <formula>"IF($E3&lt;25)"</formula>
    </cfRule>
  </conditionalFormatting>
  <conditionalFormatting sqref="B166 B168">
    <cfRule type="expression" dxfId="64" priority="217" stopIfTrue="1">
      <formula>"IF($E3&lt;25)"</formula>
    </cfRule>
  </conditionalFormatting>
  <conditionalFormatting sqref="I85">
    <cfRule type="expression" dxfId="63" priority="215" stopIfTrue="1">
      <formula>"IF($E3&lt;25)"</formula>
    </cfRule>
  </conditionalFormatting>
  <conditionalFormatting sqref="I120">
    <cfRule type="expression" dxfId="62" priority="214" stopIfTrue="1">
      <formula>"IF($E3&lt;25)"</formula>
    </cfRule>
  </conditionalFormatting>
  <conditionalFormatting sqref="I155">
    <cfRule type="expression" dxfId="61" priority="213" stopIfTrue="1">
      <formula>"IF($E3&lt;25)"</formula>
    </cfRule>
  </conditionalFormatting>
  <conditionalFormatting sqref="M125">
    <cfRule type="iconSet" priority="183">
      <iconSet iconSet="3Arrows">
        <cfvo type="percent" val="0"/>
        <cfvo type="num" val="0"/>
        <cfvo type="num" val="0.01" gte="0"/>
      </iconSet>
    </cfRule>
  </conditionalFormatting>
  <conditionalFormatting sqref="M120">
    <cfRule type="iconSet" priority="188">
      <iconSet iconSet="3Arrows">
        <cfvo type="percent" val="0"/>
        <cfvo type="num" val="0"/>
        <cfvo type="num" val="0.01" gte="0"/>
      </iconSet>
    </cfRule>
  </conditionalFormatting>
  <conditionalFormatting sqref="M121">
    <cfRule type="iconSet" priority="187">
      <iconSet iconSet="3Arrows">
        <cfvo type="percent" val="0"/>
        <cfvo type="num" val="0"/>
        <cfvo type="num" val="0.01" gte="0"/>
      </iconSet>
    </cfRule>
  </conditionalFormatting>
  <conditionalFormatting sqref="M122">
    <cfRule type="iconSet" priority="186">
      <iconSet iconSet="3Arrows">
        <cfvo type="percent" val="0"/>
        <cfvo type="num" val="0"/>
        <cfvo type="num" val="0.01" gte="0"/>
      </iconSet>
    </cfRule>
  </conditionalFormatting>
  <conditionalFormatting sqref="M123">
    <cfRule type="iconSet" priority="185">
      <iconSet iconSet="3Arrows">
        <cfvo type="percent" val="0"/>
        <cfvo type="num" val="0"/>
        <cfvo type="num" val="0.01" gte="0"/>
      </iconSet>
    </cfRule>
  </conditionalFormatting>
  <conditionalFormatting sqref="M124">
    <cfRule type="iconSet" priority="184">
      <iconSet iconSet="3Arrows">
        <cfvo type="percent" val="0"/>
        <cfvo type="num" val="0"/>
        <cfvo type="num" val="0.01" gte="0"/>
      </iconSet>
    </cfRule>
  </conditionalFormatting>
  <conditionalFormatting sqref="M126">
    <cfRule type="iconSet" priority="182">
      <iconSet iconSet="3Arrows">
        <cfvo type="percent" val="0"/>
        <cfvo type="num" val="0"/>
        <cfvo type="num" val="0.01" gte="0"/>
      </iconSet>
    </cfRule>
  </conditionalFormatting>
  <conditionalFormatting sqref="M127">
    <cfRule type="iconSet" priority="181">
      <iconSet iconSet="3Arrows">
        <cfvo type="percent" val="0"/>
        <cfvo type="num" val="0"/>
        <cfvo type="num" val="0.01" gte="0"/>
      </iconSet>
    </cfRule>
  </conditionalFormatting>
  <conditionalFormatting sqref="M128">
    <cfRule type="iconSet" priority="180">
      <iconSet iconSet="3Arrows">
        <cfvo type="percent" val="0"/>
        <cfvo type="num" val="0"/>
        <cfvo type="num" val="0.01" gte="0"/>
      </iconSet>
    </cfRule>
  </conditionalFormatting>
  <conditionalFormatting sqref="M130">
    <cfRule type="iconSet" priority="179">
      <iconSet iconSet="3Arrows">
        <cfvo type="percent" val="0"/>
        <cfvo type="num" val="0"/>
        <cfvo type="num" val="0.01" gte="0"/>
      </iconSet>
    </cfRule>
  </conditionalFormatting>
  <conditionalFormatting sqref="M131">
    <cfRule type="iconSet" priority="178">
      <iconSet iconSet="3Arrows">
        <cfvo type="percent" val="0"/>
        <cfvo type="num" val="0"/>
        <cfvo type="num" val="0.01" gte="0"/>
      </iconSet>
    </cfRule>
  </conditionalFormatting>
  <conditionalFormatting sqref="M129">
    <cfRule type="iconSet" priority="174">
      <iconSet iconSet="3Arrows">
        <cfvo type="percent" val="0"/>
        <cfvo type="num" val="0"/>
        <cfvo type="num" val="0.01" gte="0"/>
      </iconSet>
    </cfRule>
  </conditionalFormatting>
  <conditionalFormatting sqref="M155">
    <cfRule type="iconSet" priority="171">
      <iconSet iconSet="3Arrows">
        <cfvo type="percent" val="0"/>
        <cfvo type="num" val="0"/>
        <cfvo type="num" val="0.01" gte="0"/>
      </iconSet>
    </cfRule>
  </conditionalFormatting>
  <conditionalFormatting sqref="M156">
    <cfRule type="iconSet" priority="170">
      <iconSet iconSet="3Arrows">
        <cfvo type="percent" val="0"/>
        <cfvo type="num" val="0"/>
        <cfvo type="num" val="0.01" gte="0"/>
      </iconSet>
    </cfRule>
  </conditionalFormatting>
  <conditionalFormatting sqref="M157">
    <cfRule type="iconSet" priority="169">
      <iconSet iconSet="3Arrows">
        <cfvo type="percent" val="0"/>
        <cfvo type="num" val="0"/>
        <cfvo type="num" val="0.01" gte="0"/>
      </iconSet>
    </cfRule>
  </conditionalFormatting>
  <conditionalFormatting sqref="M158">
    <cfRule type="iconSet" priority="168">
      <iconSet iconSet="3Arrows">
        <cfvo type="percent" val="0"/>
        <cfvo type="num" val="0"/>
        <cfvo type="num" val="0.01" gte="0"/>
      </iconSet>
    </cfRule>
  </conditionalFormatting>
  <conditionalFormatting sqref="M159">
    <cfRule type="iconSet" priority="167">
      <iconSet iconSet="3Arrows">
        <cfvo type="percent" val="0"/>
        <cfvo type="num" val="0"/>
        <cfvo type="num" val="0.01" gte="0"/>
      </iconSet>
    </cfRule>
  </conditionalFormatting>
  <conditionalFormatting sqref="M160">
    <cfRule type="iconSet" priority="166">
      <iconSet iconSet="3Arrows">
        <cfvo type="percent" val="0"/>
        <cfvo type="num" val="0"/>
        <cfvo type="num" val="0.01" gte="0"/>
      </iconSet>
    </cfRule>
  </conditionalFormatting>
  <conditionalFormatting sqref="M161">
    <cfRule type="iconSet" priority="165">
      <iconSet iconSet="3Arrows">
        <cfvo type="percent" val="0"/>
        <cfvo type="num" val="0"/>
        <cfvo type="num" val="0.01" gte="0"/>
      </iconSet>
    </cfRule>
  </conditionalFormatting>
  <conditionalFormatting sqref="M162">
    <cfRule type="iconSet" priority="164">
      <iconSet iconSet="3Arrows">
        <cfvo type="percent" val="0"/>
        <cfvo type="num" val="0"/>
        <cfvo type="num" val="0.01" gte="0"/>
      </iconSet>
    </cfRule>
  </conditionalFormatting>
  <conditionalFormatting sqref="M163">
    <cfRule type="iconSet" priority="163">
      <iconSet iconSet="3Arrows">
        <cfvo type="percent" val="0"/>
        <cfvo type="num" val="0"/>
        <cfvo type="num" val="0.01" gte="0"/>
      </iconSet>
    </cfRule>
  </conditionalFormatting>
  <conditionalFormatting sqref="M165">
    <cfRule type="iconSet" priority="162">
      <iconSet iconSet="3Arrows">
        <cfvo type="percent" val="0"/>
        <cfvo type="num" val="0"/>
        <cfvo type="num" val="0.01" gte="0"/>
      </iconSet>
    </cfRule>
  </conditionalFormatting>
  <conditionalFormatting sqref="M166">
    <cfRule type="iconSet" priority="161">
      <iconSet iconSet="3Arrows">
        <cfvo type="percent" val="0"/>
        <cfvo type="num" val="0"/>
        <cfvo type="num" val="0.01" gte="0"/>
      </iconSet>
    </cfRule>
  </conditionalFormatting>
  <conditionalFormatting sqref="M164">
    <cfRule type="iconSet" priority="157">
      <iconSet iconSet="3Arrows">
        <cfvo type="percent" val="0"/>
        <cfvo type="num" val="0"/>
        <cfvo type="num" val="0.01" gte="0"/>
      </iconSet>
    </cfRule>
  </conditionalFormatting>
  <conditionalFormatting sqref="M132">
    <cfRule type="iconSet" priority="154">
      <iconSet iconSet="3Arrows">
        <cfvo type="percent" val="0"/>
        <cfvo type="num" val="0"/>
        <cfvo type="num" val="0.01" gte="0"/>
      </iconSet>
    </cfRule>
  </conditionalFormatting>
  <conditionalFormatting sqref="M167">
    <cfRule type="iconSet" priority="153">
      <iconSet iconSet="3Arrows">
        <cfvo type="percent" val="0"/>
        <cfvo type="num" val="0"/>
        <cfvo type="num" val="0.01" gte="0"/>
      </iconSet>
    </cfRule>
  </conditionalFormatting>
  <conditionalFormatting sqref="B169">
    <cfRule type="expression" dxfId="60" priority="152" stopIfTrue="1">
      <formula>"IF($E3&lt;25)"</formula>
    </cfRule>
  </conditionalFormatting>
  <conditionalFormatting sqref="B98">
    <cfRule type="expression" dxfId="59" priority="151" stopIfTrue="1">
      <formula>"IF($E3&lt;25)"</formula>
    </cfRule>
  </conditionalFormatting>
  <conditionalFormatting sqref="M85">
    <cfRule type="iconSet" priority="269">
      <iconSet iconSet="3Arrows">
        <cfvo type="percent" val="0"/>
        <cfvo type="num" val="0"/>
        <cfvo type="num" val="0.01" gte="0"/>
      </iconSet>
    </cfRule>
  </conditionalFormatting>
  <conditionalFormatting sqref="M95">
    <cfRule type="iconSet" priority="150">
      <iconSet iconSet="3Arrows">
        <cfvo type="percent" val="0"/>
        <cfvo type="num" val="0"/>
        <cfvo type="num" val="0.01" gte="0"/>
      </iconSet>
    </cfRule>
  </conditionalFormatting>
  <conditionalFormatting sqref="M94">
    <cfRule type="iconSet" priority="149">
      <iconSet iconSet="3Arrows">
        <cfvo type="percent" val="0"/>
        <cfvo type="num" val="0"/>
        <cfvo type="num" val="0.01" gte="0"/>
      </iconSet>
    </cfRule>
  </conditionalFormatting>
  <conditionalFormatting sqref="M97">
    <cfRule type="iconSet" priority="145">
      <iconSet iconSet="3Arrows">
        <cfvo type="percent" val="0"/>
        <cfvo type="num" val="0"/>
        <cfvo type="num" val="0.01" gte="0"/>
      </iconSet>
    </cfRule>
  </conditionalFormatting>
  <conditionalFormatting sqref="H190 B190">
    <cfRule type="expression" dxfId="58" priority="142" stopIfTrue="1">
      <formula>"IF($E3&lt;25)"</formula>
    </cfRule>
  </conditionalFormatting>
  <conditionalFormatting sqref="J190 J203 J192:J193 J196:J198 J200">
    <cfRule type="iconSet" priority="143">
      <iconSet iconSet="3Symbols2">
        <cfvo type="percent" val="0"/>
        <cfvo type="num" val="0" gte="0"/>
        <cfvo type="num" val="1"/>
      </iconSet>
    </cfRule>
  </conditionalFormatting>
  <conditionalFormatting sqref="L203">
    <cfRule type="iconSet" priority="144">
      <iconSet iconSet="3Symbols2">
        <cfvo type="percent" val="0"/>
        <cfvo type="num" val="0" gte="0"/>
        <cfvo type="num" val="1"/>
      </iconSet>
    </cfRule>
  </conditionalFormatting>
  <conditionalFormatting sqref="M203">
    <cfRule type="iconSet" priority="141">
      <iconSet iconSet="3Arrows">
        <cfvo type="percent" val="0"/>
        <cfvo type="num" val="0"/>
        <cfvo type="num" val="0.01" gte="0"/>
      </iconSet>
    </cfRule>
  </conditionalFormatting>
  <conditionalFormatting sqref="B191">
    <cfRule type="expression" dxfId="57" priority="140" stopIfTrue="1">
      <formula>"IF($E3&lt;25)"</formula>
    </cfRule>
  </conditionalFormatting>
  <conditionalFormatting sqref="B192">
    <cfRule type="expression" dxfId="56" priority="139" stopIfTrue="1">
      <formula>"IF($E3&lt;25)"</formula>
    </cfRule>
  </conditionalFormatting>
  <conditionalFormatting sqref="B193">
    <cfRule type="expression" dxfId="55" priority="138" stopIfTrue="1">
      <formula>"IF($E3&lt;25)"</formula>
    </cfRule>
  </conditionalFormatting>
  <conditionalFormatting sqref="B194">
    <cfRule type="expression" dxfId="54" priority="137" stopIfTrue="1">
      <formula>"IF($E3&lt;25)"</formula>
    </cfRule>
  </conditionalFormatting>
  <conditionalFormatting sqref="B195">
    <cfRule type="expression" dxfId="53" priority="136" stopIfTrue="1">
      <formula>"IF($E3&lt;25)"</formula>
    </cfRule>
  </conditionalFormatting>
  <conditionalFormatting sqref="B196">
    <cfRule type="expression" dxfId="52" priority="135" stopIfTrue="1">
      <formula>"IF($E3&lt;25)"</formula>
    </cfRule>
  </conditionalFormatting>
  <conditionalFormatting sqref="B197">
    <cfRule type="expression" dxfId="51" priority="134" stopIfTrue="1">
      <formula>"IF($E3&lt;25)"</formula>
    </cfRule>
  </conditionalFormatting>
  <conditionalFormatting sqref="B198">
    <cfRule type="expression" dxfId="50" priority="133" stopIfTrue="1">
      <formula>"IF($E3&lt;25)"</formula>
    </cfRule>
  </conditionalFormatting>
  <conditionalFormatting sqref="B199">
    <cfRule type="expression" dxfId="49" priority="132" stopIfTrue="1">
      <formula>"IF($E3&lt;25)"</formula>
    </cfRule>
  </conditionalFormatting>
  <conditionalFormatting sqref="B200">
    <cfRule type="expression" dxfId="48" priority="131" stopIfTrue="1">
      <formula>"IF($E3&lt;25)"</formula>
    </cfRule>
  </conditionalFormatting>
  <conditionalFormatting sqref="B201 B203">
    <cfRule type="expression" dxfId="47" priority="130" stopIfTrue="1">
      <formula>"IF($E3&lt;25)"</formula>
    </cfRule>
  </conditionalFormatting>
  <conditionalFormatting sqref="M190">
    <cfRule type="iconSet" priority="128">
      <iconSet iconSet="3Arrows">
        <cfvo type="percent" val="0"/>
        <cfvo type="num" val="0"/>
        <cfvo type="num" val="0.01" gte="0"/>
      </iconSet>
    </cfRule>
  </conditionalFormatting>
  <conditionalFormatting sqref="M191">
    <cfRule type="iconSet" priority="127">
      <iconSet iconSet="3Arrows">
        <cfvo type="percent" val="0"/>
        <cfvo type="num" val="0"/>
        <cfvo type="num" val="0.01" gte="0"/>
      </iconSet>
    </cfRule>
  </conditionalFormatting>
  <conditionalFormatting sqref="M192">
    <cfRule type="iconSet" priority="126">
      <iconSet iconSet="3Arrows">
        <cfvo type="percent" val="0"/>
        <cfvo type="num" val="0"/>
        <cfvo type="num" val="0.01" gte="0"/>
      </iconSet>
    </cfRule>
  </conditionalFormatting>
  <conditionalFormatting sqref="M193">
    <cfRule type="iconSet" priority="125">
      <iconSet iconSet="3Arrows">
        <cfvo type="percent" val="0"/>
        <cfvo type="num" val="0"/>
        <cfvo type="num" val="0.01" gte="0"/>
      </iconSet>
    </cfRule>
  </conditionalFormatting>
  <conditionalFormatting sqref="M194">
    <cfRule type="iconSet" priority="124">
      <iconSet iconSet="3Arrows">
        <cfvo type="percent" val="0"/>
        <cfvo type="num" val="0"/>
        <cfvo type="num" val="0.01" gte="0"/>
      </iconSet>
    </cfRule>
  </conditionalFormatting>
  <conditionalFormatting sqref="M195">
    <cfRule type="iconSet" priority="123">
      <iconSet iconSet="3Arrows">
        <cfvo type="percent" val="0"/>
        <cfvo type="num" val="0"/>
        <cfvo type="num" val="0.01" gte="0"/>
      </iconSet>
    </cfRule>
  </conditionalFormatting>
  <conditionalFormatting sqref="M196">
    <cfRule type="iconSet" priority="122">
      <iconSet iconSet="3Arrows">
        <cfvo type="percent" val="0"/>
        <cfvo type="num" val="0"/>
        <cfvo type="num" val="0.01" gte="0"/>
      </iconSet>
    </cfRule>
  </conditionalFormatting>
  <conditionalFormatting sqref="M197">
    <cfRule type="iconSet" priority="121">
      <iconSet iconSet="3Arrows">
        <cfvo type="percent" val="0"/>
        <cfvo type="num" val="0"/>
        <cfvo type="num" val="0.01" gte="0"/>
      </iconSet>
    </cfRule>
  </conditionalFormatting>
  <conditionalFormatting sqref="M198">
    <cfRule type="iconSet" priority="120">
      <iconSet iconSet="3Arrows">
        <cfvo type="percent" val="0"/>
        <cfvo type="num" val="0"/>
        <cfvo type="num" val="0.01" gte="0"/>
      </iconSet>
    </cfRule>
  </conditionalFormatting>
  <conditionalFormatting sqref="M200">
    <cfRule type="iconSet" priority="119">
      <iconSet iconSet="3Arrows">
        <cfvo type="percent" val="0"/>
        <cfvo type="num" val="0"/>
        <cfvo type="num" val="0.01" gte="0"/>
      </iconSet>
    </cfRule>
  </conditionalFormatting>
  <conditionalFormatting sqref="M201">
    <cfRule type="iconSet" priority="118">
      <iconSet iconSet="3Arrows">
        <cfvo type="percent" val="0"/>
        <cfvo type="num" val="0"/>
        <cfvo type="num" val="0.01" gte="0"/>
      </iconSet>
    </cfRule>
  </conditionalFormatting>
  <conditionalFormatting sqref="M199">
    <cfRule type="iconSet" priority="117">
      <iconSet iconSet="3Arrows">
        <cfvo type="percent" val="0"/>
        <cfvo type="num" val="0"/>
        <cfvo type="num" val="0.01" gte="0"/>
      </iconSet>
    </cfRule>
  </conditionalFormatting>
  <conditionalFormatting sqref="M202">
    <cfRule type="iconSet" priority="116">
      <iconSet iconSet="3Arrows">
        <cfvo type="percent" val="0"/>
        <cfvo type="num" val="0"/>
        <cfvo type="num" val="0.01" gte="0"/>
      </iconSet>
    </cfRule>
  </conditionalFormatting>
  <conditionalFormatting sqref="B204">
    <cfRule type="expression" dxfId="46" priority="115" stopIfTrue="1">
      <formula>"IF($E3&lt;25)"</formula>
    </cfRule>
  </conditionalFormatting>
  <conditionalFormatting sqref="I190">
    <cfRule type="expression" dxfId="45" priority="114" stopIfTrue="1">
      <formula>"IF($E3&lt;25)"</formula>
    </cfRule>
  </conditionalFormatting>
  <conditionalFormatting sqref="J121">
    <cfRule type="iconSet" priority="113">
      <iconSet iconSet="3Symbols2">
        <cfvo type="percent" val="0"/>
        <cfvo type="num" val="0" gte="0"/>
        <cfvo type="num" val="1"/>
      </iconSet>
    </cfRule>
  </conditionalFormatting>
  <conditionalFormatting sqref="J124">
    <cfRule type="iconSet" priority="112">
      <iconSet iconSet="3Symbols2">
        <cfvo type="percent" val="0"/>
        <cfvo type="num" val="0" gte="0"/>
        <cfvo type="num" val="1"/>
      </iconSet>
    </cfRule>
  </conditionalFormatting>
  <conditionalFormatting sqref="J125">
    <cfRule type="iconSet" priority="111">
      <iconSet iconSet="3Symbols2">
        <cfvo type="percent" val="0"/>
        <cfvo type="num" val="0" gte="0"/>
        <cfvo type="num" val="1"/>
      </iconSet>
    </cfRule>
  </conditionalFormatting>
  <conditionalFormatting sqref="J129">
    <cfRule type="iconSet" priority="110">
      <iconSet iconSet="3Symbols2">
        <cfvo type="percent" val="0"/>
        <cfvo type="num" val="0" gte="0"/>
        <cfvo type="num" val="1"/>
      </iconSet>
    </cfRule>
  </conditionalFormatting>
  <conditionalFormatting sqref="J131">
    <cfRule type="iconSet" priority="109">
      <iconSet iconSet="3Symbols2">
        <cfvo type="percent" val="0"/>
        <cfvo type="num" val="0" gte="0"/>
        <cfvo type="num" val="1"/>
      </iconSet>
    </cfRule>
  </conditionalFormatting>
  <conditionalFormatting sqref="J156">
    <cfRule type="iconSet" priority="108">
      <iconSet iconSet="3Symbols2">
        <cfvo type="percent" val="0"/>
        <cfvo type="num" val="0" gte="0"/>
        <cfvo type="num" val="1"/>
      </iconSet>
    </cfRule>
  </conditionalFormatting>
  <conditionalFormatting sqref="J159">
    <cfRule type="iconSet" priority="107">
      <iconSet iconSet="3Symbols2">
        <cfvo type="percent" val="0"/>
        <cfvo type="num" val="0" gte="0"/>
        <cfvo type="num" val="1"/>
      </iconSet>
    </cfRule>
  </conditionalFormatting>
  <conditionalFormatting sqref="J160">
    <cfRule type="iconSet" priority="106">
      <iconSet iconSet="3Symbols2">
        <cfvo type="percent" val="0"/>
        <cfvo type="num" val="0" gte="0"/>
        <cfvo type="num" val="1"/>
      </iconSet>
    </cfRule>
  </conditionalFormatting>
  <conditionalFormatting sqref="J164">
    <cfRule type="iconSet" priority="105">
      <iconSet iconSet="3Symbols2">
        <cfvo type="percent" val="0"/>
        <cfvo type="num" val="0" gte="0"/>
        <cfvo type="num" val="1"/>
      </iconSet>
    </cfRule>
  </conditionalFormatting>
  <conditionalFormatting sqref="J191">
    <cfRule type="iconSet" priority="104">
      <iconSet iconSet="3Symbols2">
        <cfvo type="percent" val="0"/>
        <cfvo type="num" val="0" gte="0"/>
        <cfvo type="num" val="1"/>
      </iconSet>
    </cfRule>
  </conditionalFormatting>
  <conditionalFormatting sqref="J194">
    <cfRule type="iconSet" priority="102">
      <iconSet iconSet="3Symbols2">
        <cfvo type="percent" val="0"/>
        <cfvo type="num" val="0" gte="0"/>
        <cfvo type="num" val="1"/>
      </iconSet>
    </cfRule>
  </conditionalFormatting>
  <conditionalFormatting sqref="J195">
    <cfRule type="iconSet" priority="101">
      <iconSet iconSet="3Symbols2">
        <cfvo type="percent" val="0"/>
        <cfvo type="num" val="0" gte="0"/>
        <cfvo type="num" val="1"/>
      </iconSet>
    </cfRule>
  </conditionalFormatting>
  <conditionalFormatting sqref="J199">
    <cfRule type="iconSet" priority="100">
      <iconSet iconSet="3Symbols2">
        <cfvo type="percent" val="0"/>
        <cfvo type="num" val="0" gte="0"/>
        <cfvo type="num" val="1"/>
      </iconSet>
    </cfRule>
  </conditionalFormatting>
  <conditionalFormatting sqref="J201">
    <cfRule type="iconSet" priority="99">
      <iconSet iconSet="3Symbols2">
        <cfvo type="percent" val="0"/>
        <cfvo type="num" val="0" gte="0"/>
        <cfvo type="num" val="1"/>
      </iconSet>
    </cfRule>
  </conditionalFormatting>
  <conditionalFormatting sqref="H225 B225">
    <cfRule type="expression" dxfId="44" priority="96" stopIfTrue="1">
      <formula>"IF($E3&lt;25)"</formula>
    </cfRule>
  </conditionalFormatting>
  <conditionalFormatting sqref="J225 J238 J227:J228 J231:J233 J235:J236">
    <cfRule type="iconSet" priority="97">
      <iconSet iconSet="3Symbols2">
        <cfvo type="percent" val="0"/>
        <cfvo type="num" val="0" gte="0"/>
        <cfvo type="num" val="1"/>
      </iconSet>
    </cfRule>
  </conditionalFormatting>
  <conditionalFormatting sqref="L238">
    <cfRule type="iconSet" priority="98">
      <iconSet iconSet="3Symbols2">
        <cfvo type="percent" val="0"/>
        <cfvo type="num" val="0" gte="0"/>
        <cfvo type="num" val="1"/>
      </iconSet>
    </cfRule>
  </conditionalFormatting>
  <conditionalFormatting sqref="M238">
    <cfRule type="iconSet" priority="95">
      <iconSet iconSet="3Arrows">
        <cfvo type="percent" val="0"/>
        <cfvo type="num" val="0"/>
        <cfvo type="num" val="0.01" gte="0"/>
      </iconSet>
    </cfRule>
  </conditionalFormatting>
  <conditionalFormatting sqref="B226">
    <cfRule type="expression" dxfId="43" priority="94" stopIfTrue="1">
      <formula>"IF($E3&lt;25)"</formula>
    </cfRule>
  </conditionalFormatting>
  <conditionalFormatting sqref="B227">
    <cfRule type="expression" dxfId="42" priority="93" stopIfTrue="1">
      <formula>"IF($E3&lt;25)"</formula>
    </cfRule>
  </conditionalFormatting>
  <conditionalFormatting sqref="B228">
    <cfRule type="expression" dxfId="41" priority="92" stopIfTrue="1">
      <formula>"IF($E3&lt;25)"</formula>
    </cfRule>
  </conditionalFormatting>
  <conditionalFormatting sqref="B229">
    <cfRule type="expression" dxfId="40" priority="91" stopIfTrue="1">
      <formula>"IF($E3&lt;25)"</formula>
    </cfRule>
  </conditionalFormatting>
  <conditionalFormatting sqref="B230">
    <cfRule type="expression" dxfId="39" priority="90" stopIfTrue="1">
      <formula>"IF($E3&lt;25)"</formula>
    </cfRule>
  </conditionalFormatting>
  <conditionalFormatting sqref="B231">
    <cfRule type="expression" dxfId="38" priority="89" stopIfTrue="1">
      <formula>"IF($E3&lt;25)"</formula>
    </cfRule>
  </conditionalFormatting>
  <conditionalFormatting sqref="B232">
    <cfRule type="expression" dxfId="37" priority="88" stopIfTrue="1">
      <formula>"IF($E3&lt;25)"</formula>
    </cfRule>
  </conditionalFormatting>
  <conditionalFormatting sqref="B233">
    <cfRule type="expression" dxfId="36" priority="87" stopIfTrue="1">
      <formula>"IF($E3&lt;25)"</formula>
    </cfRule>
  </conditionalFormatting>
  <conditionalFormatting sqref="B234">
    <cfRule type="expression" dxfId="35" priority="86" stopIfTrue="1">
      <formula>"IF($E3&lt;25)"</formula>
    </cfRule>
  </conditionalFormatting>
  <conditionalFormatting sqref="B235">
    <cfRule type="expression" dxfId="34" priority="85" stopIfTrue="1">
      <formula>"IF($E3&lt;25)"</formula>
    </cfRule>
  </conditionalFormatting>
  <conditionalFormatting sqref="B236 B238">
    <cfRule type="expression" dxfId="33" priority="84" stopIfTrue="1">
      <formula>"IF($E3&lt;25)"</formula>
    </cfRule>
  </conditionalFormatting>
  <conditionalFormatting sqref="M225:M236">
    <cfRule type="iconSet" priority="83">
      <iconSet iconSet="3Arrows">
        <cfvo type="percent" val="0"/>
        <cfvo type="num" val="0"/>
        <cfvo type="num" val="0.01" gte="0"/>
      </iconSet>
    </cfRule>
  </conditionalFormatting>
  <conditionalFormatting sqref="M237">
    <cfRule type="iconSet" priority="71">
      <iconSet iconSet="3Arrows">
        <cfvo type="percent" val="0"/>
        <cfvo type="num" val="0"/>
        <cfvo type="num" val="0.01" gte="0"/>
      </iconSet>
    </cfRule>
  </conditionalFormatting>
  <conditionalFormatting sqref="B239">
    <cfRule type="expression" dxfId="32" priority="70" stopIfTrue="1">
      <formula>"IF($E3&lt;25)"</formula>
    </cfRule>
  </conditionalFormatting>
  <conditionalFormatting sqref="I225">
    <cfRule type="expression" dxfId="31" priority="69" stopIfTrue="1">
      <formula>"IF($E3&lt;25)"</formula>
    </cfRule>
  </conditionalFormatting>
  <conditionalFormatting sqref="J226">
    <cfRule type="iconSet" priority="68">
      <iconSet iconSet="3Symbols2">
        <cfvo type="percent" val="0"/>
        <cfvo type="num" val="0" gte="0"/>
        <cfvo type="num" val="1"/>
      </iconSet>
    </cfRule>
  </conditionalFormatting>
  <conditionalFormatting sqref="J229">
    <cfRule type="iconSet" priority="67">
      <iconSet iconSet="3Symbols2">
        <cfvo type="percent" val="0"/>
        <cfvo type="num" val="0" gte="0"/>
        <cfvo type="num" val="1"/>
      </iconSet>
    </cfRule>
  </conditionalFormatting>
  <conditionalFormatting sqref="J230">
    <cfRule type="iconSet" priority="66">
      <iconSet iconSet="3Symbols2">
        <cfvo type="percent" val="0"/>
        <cfvo type="num" val="0" gte="0"/>
        <cfvo type="num" val="1"/>
      </iconSet>
    </cfRule>
  </conditionalFormatting>
  <conditionalFormatting sqref="J234">
    <cfRule type="iconSet" priority="65">
      <iconSet iconSet="3Symbols2">
        <cfvo type="percent" val="0"/>
        <cfvo type="num" val="0" gte="0"/>
        <cfvo type="num" val="1"/>
      </iconSet>
    </cfRule>
  </conditionalFormatting>
  <conditionalFormatting sqref="H260 B260">
    <cfRule type="expression" dxfId="30" priority="61" stopIfTrue="1">
      <formula>"IF($E3&lt;25)"</formula>
    </cfRule>
  </conditionalFormatting>
  <conditionalFormatting sqref="J260 J273 J262:J263 J266:J268 J270">
    <cfRule type="iconSet" priority="62">
      <iconSet iconSet="3Symbols2">
        <cfvo type="percent" val="0"/>
        <cfvo type="num" val="0" gte="0"/>
        <cfvo type="num" val="1"/>
      </iconSet>
    </cfRule>
  </conditionalFormatting>
  <conditionalFormatting sqref="L273">
    <cfRule type="iconSet" priority="63">
      <iconSet iconSet="3Symbols2">
        <cfvo type="percent" val="0"/>
        <cfvo type="num" val="0" gte="0"/>
        <cfvo type="num" val="1"/>
      </iconSet>
    </cfRule>
  </conditionalFormatting>
  <conditionalFormatting sqref="M273">
    <cfRule type="iconSet" priority="60">
      <iconSet iconSet="3Arrows">
        <cfvo type="percent" val="0"/>
        <cfvo type="num" val="0"/>
        <cfvo type="num" val="0.01" gte="0"/>
      </iconSet>
    </cfRule>
  </conditionalFormatting>
  <conditionalFormatting sqref="B261">
    <cfRule type="expression" dxfId="29" priority="59" stopIfTrue="1">
      <formula>"IF($E3&lt;25)"</formula>
    </cfRule>
  </conditionalFormatting>
  <conditionalFormatting sqref="B262">
    <cfRule type="expression" dxfId="28" priority="58" stopIfTrue="1">
      <formula>"IF($E3&lt;25)"</formula>
    </cfRule>
  </conditionalFormatting>
  <conditionalFormatting sqref="B263">
    <cfRule type="expression" dxfId="27" priority="57" stopIfTrue="1">
      <formula>"IF($E3&lt;25)"</formula>
    </cfRule>
  </conditionalFormatting>
  <conditionalFormatting sqref="B264">
    <cfRule type="expression" dxfId="26" priority="56" stopIfTrue="1">
      <formula>"IF($E3&lt;25)"</formula>
    </cfRule>
  </conditionalFormatting>
  <conditionalFormatting sqref="B265">
    <cfRule type="expression" dxfId="25" priority="55" stopIfTrue="1">
      <formula>"IF($E3&lt;25)"</formula>
    </cfRule>
  </conditionalFormatting>
  <conditionalFormatting sqref="B266">
    <cfRule type="expression" dxfId="24" priority="54" stopIfTrue="1">
      <formula>"IF($E3&lt;25)"</formula>
    </cfRule>
  </conditionalFormatting>
  <conditionalFormatting sqref="B267">
    <cfRule type="expression" dxfId="23" priority="53" stopIfTrue="1">
      <formula>"IF($E3&lt;25)"</formula>
    </cfRule>
  </conditionalFormatting>
  <conditionalFormatting sqref="B268">
    <cfRule type="expression" dxfId="22" priority="52" stopIfTrue="1">
      <formula>"IF($E3&lt;25)"</formula>
    </cfRule>
  </conditionalFormatting>
  <conditionalFormatting sqref="B269">
    <cfRule type="expression" dxfId="21" priority="51" stopIfTrue="1">
      <formula>"IF($E3&lt;25)"</formula>
    </cfRule>
  </conditionalFormatting>
  <conditionalFormatting sqref="B270">
    <cfRule type="expression" dxfId="20" priority="50" stopIfTrue="1">
      <formula>"IF($E3&lt;25)"</formula>
    </cfRule>
  </conditionalFormatting>
  <conditionalFormatting sqref="B271 B273">
    <cfRule type="expression" dxfId="19" priority="49" stopIfTrue="1">
      <formula>"IF($E3&lt;25)"</formula>
    </cfRule>
  </conditionalFormatting>
  <conditionalFormatting sqref="M260">
    <cfRule type="iconSet" priority="48">
      <iconSet iconSet="3Arrows">
        <cfvo type="percent" val="0"/>
        <cfvo type="num" val="0"/>
        <cfvo type="num" val="0.01" gte="0"/>
      </iconSet>
    </cfRule>
  </conditionalFormatting>
  <conditionalFormatting sqref="M261">
    <cfRule type="iconSet" priority="47">
      <iconSet iconSet="3Arrows">
        <cfvo type="percent" val="0"/>
        <cfvo type="num" val="0"/>
        <cfvo type="num" val="0.01" gte="0"/>
      </iconSet>
    </cfRule>
  </conditionalFormatting>
  <conditionalFormatting sqref="M262">
    <cfRule type="iconSet" priority="46">
      <iconSet iconSet="3Arrows">
        <cfvo type="percent" val="0"/>
        <cfvo type="num" val="0"/>
        <cfvo type="num" val="0.01" gte="0"/>
      </iconSet>
    </cfRule>
  </conditionalFormatting>
  <conditionalFormatting sqref="M263">
    <cfRule type="iconSet" priority="45">
      <iconSet iconSet="3Arrows">
        <cfvo type="percent" val="0"/>
        <cfvo type="num" val="0"/>
        <cfvo type="num" val="0.01" gte="0"/>
      </iconSet>
    </cfRule>
  </conditionalFormatting>
  <conditionalFormatting sqref="M264">
    <cfRule type="iconSet" priority="44">
      <iconSet iconSet="3Arrows">
        <cfvo type="percent" val="0"/>
        <cfvo type="num" val="0"/>
        <cfvo type="num" val="0.01" gte="0"/>
      </iconSet>
    </cfRule>
  </conditionalFormatting>
  <conditionalFormatting sqref="M265">
    <cfRule type="iconSet" priority="43">
      <iconSet iconSet="3Arrows">
        <cfvo type="percent" val="0"/>
        <cfvo type="num" val="0"/>
        <cfvo type="num" val="0.01" gte="0"/>
      </iconSet>
    </cfRule>
  </conditionalFormatting>
  <conditionalFormatting sqref="M266">
    <cfRule type="iconSet" priority="42">
      <iconSet iconSet="3Arrows">
        <cfvo type="percent" val="0"/>
        <cfvo type="num" val="0"/>
        <cfvo type="num" val="0.01" gte="0"/>
      </iconSet>
    </cfRule>
  </conditionalFormatting>
  <conditionalFormatting sqref="M267">
    <cfRule type="iconSet" priority="41">
      <iconSet iconSet="3Arrows">
        <cfvo type="percent" val="0"/>
        <cfvo type="num" val="0"/>
        <cfvo type="num" val="0.01" gte="0"/>
      </iconSet>
    </cfRule>
  </conditionalFormatting>
  <conditionalFormatting sqref="M268">
    <cfRule type="iconSet" priority="40">
      <iconSet iconSet="3Arrows">
        <cfvo type="percent" val="0"/>
        <cfvo type="num" val="0"/>
        <cfvo type="num" val="0.01" gte="0"/>
      </iconSet>
    </cfRule>
  </conditionalFormatting>
  <conditionalFormatting sqref="M270">
    <cfRule type="iconSet" priority="39">
      <iconSet iconSet="3Arrows">
        <cfvo type="percent" val="0"/>
        <cfvo type="num" val="0"/>
        <cfvo type="num" val="0.01" gte="0"/>
      </iconSet>
    </cfRule>
  </conditionalFormatting>
  <conditionalFormatting sqref="M271">
    <cfRule type="iconSet" priority="38">
      <iconSet iconSet="3Arrows">
        <cfvo type="percent" val="0"/>
        <cfvo type="num" val="0"/>
        <cfvo type="num" val="0.01" gte="0"/>
      </iconSet>
    </cfRule>
  </conditionalFormatting>
  <conditionalFormatting sqref="M269">
    <cfRule type="iconSet" priority="37">
      <iconSet iconSet="3Arrows">
        <cfvo type="percent" val="0"/>
        <cfvo type="num" val="0"/>
        <cfvo type="num" val="0.01" gte="0"/>
      </iconSet>
    </cfRule>
  </conditionalFormatting>
  <conditionalFormatting sqref="M272">
    <cfRule type="iconSet" priority="36">
      <iconSet iconSet="3Arrows">
        <cfvo type="percent" val="0"/>
        <cfvo type="num" val="0"/>
        <cfvo type="num" val="0.01" gte="0"/>
      </iconSet>
    </cfRule>
  </conditionalFormatting>
  <conditionalFormatting sqref="B274">
    <cfRule type="expression" dxfId="18" priority="35" stopIfTrue="1">
      <formula>"IF($E3&lt;25)"</formula>
    </cfRule>
  </conditionalFormatting>
  <conditionalFormatting sqref="I260">
    <cfRule type="expression" dxfId="17" priority="34" stopIfTrue="1">
      <formula>"IF($E3&lt;25)"</formula>
    </cfRule>
  </conditionalFormatting>
  <conditionalFormatting sqref="J261">
    <cfRule type="iconSet" priority="33">
      <iconSet iconSet="3Symbols2">
        <cfvo type="percent" val="0"/>
        <cfvo type="num" val="0" gte="0"/>
        <cfvo type="num" val="1"/>
      </iconSet>
    </cfRule>
  </conditionalFormatting>
  <conditionalFormatting sqref="J264">
    <cfRule type="iconSet" priority="32">
      <iconSet iconSet="3Symbols2">
        <cfvo type="percent" val="0"/>
        <cfvo type="num" val="0" gte="0"/>
        <cfvo type="num" val="1"/>
      </iconSet>
    </cfRule>
  </conditionalFormatting>
  <conditionalFormatting sqref="J265">
    <cfRule type="iconSet" priority="31">
      <iconSet iconSet="3Symbols2">
        <cfvo type="percent" val="0"/>
        <cfvo type="num" val="0" gte="0"/>
        <cfvo type="num" val="1"/>
      </iconSet>
    </cfRule>
  </conditionalFormatting>
  <conditionalFormatting sqref="J269">
    <cfRule type="iconSet" priority="30">
      <iconSet iconSet="3Symbols2">
        <cfvo type="percent" val="0"/>
        <cfvo type="num" val="0" gte="0"/>
        <cfvo type="num" val="1"/>
      </iconSet>
    </cfRule>
  </conditionalFormatting>
  <conditionalFormatting sqref="J271">
    <cfRule type="iconSet" priority="29">
      <iconSet iconSet="3Symbols2">
        <cfvo type="percent" val="0"/>
        <cfvo type="num" val="0" gte="0"/>
        <cfvo type="num" val="1"/>
      </iconSet>
    </cfRule>
  </conditionalFormatting>
  <conditionalFormatting sqref="H50 B50">
    <cfRule type="expression" dxfId="16" priority="26" stopIfTrue="1">
      <formula>"IF($E3&lt;25)"</formula>
    </cfRule>
  </conditionalFormatting>
  <conditionalFormatting sqref="J50:J61">
    <cfRule type="iconSet" priority="27">
      <iconSet iconSet="3Symbols2">
        <cfvo type="percent" val="0"/>
        <cfvo type="num" val="0" gte="0"/>
        <cfvo type="num" val="1"/>
      </iconSet>
    </cfRule>
  </conditionalFormatting>
  <conditionalFormatting sqref="B51">
    <cfRule type="expression" dxfId="15" priority="16" stopIfTrue="1">
      <formula>"IF($E3&lt;25)"</formula>
    </cfRule>
  </conditionalFormatting>
  <conditionalFormatting sqref="B52">
    <cfRule type="expression" dxfId="14" priority="15" stopIfTrue="1">
      <formula>"IF($E3&lt;25)"</formula>
    </cfRule>
  </conditionalFormatting>
  <conditionalFormatting sqref="B53">
    <cfRule type="expression" dxfId="13" priority="14" stopIfTrue="1">
      <formula>"IF($E3&lt;25)"</formula>
    </cfRule>
  </conditionalFormatting>
  <conditionalFormatting sqref="B54">
    <cfRule type="expression" dxfId="12" priority="13" stopIfTrue="1">
      <formula>"IF($E3&lt;25)"</formula>
    </cfRule>
  </conditionalFormatting>
  <conditionalFormatting sqref="B55">
    <cfRule type="expression" dxfId="11" priority="12" stopIfTrue="1">
      <formula>"IF($E3&lt;25)"</formula>
    </cfRule>
  </conditionalFormatting>
  <conditionalFormatting sqref="B56">
    <cfRule type="expression" dxfId="10" priority="11" stopIfTrue="1">
      <formula>"IF($E3&lt;25)"</formula>
    </cfRule>
  </conditionalFormatting>
  <conditionalFormatting sqref="B57">
    <cfRule type="expression" dxfId="9" priority="10" stopIfTrue="1">
      <formula>"IF($E3&lt;25)"</formula>
    </cfRule>
  </conditionalFormatting>
  <conditionalFormatting sqref="B58">
    <cfRule type="expression" dxfId="8" priority="9" stopIfTrue="1">
      <formula>"IF($E3&lt;25)"</formula>
    </cfRule>
  </conditionalFormatting>
  <conditionalFormatting sqref="B59">
    <cfRule type="expression" dxfId="7" priority="8" stopIfTrue="1">
      <formula>"IF($E3&lt;25)"</formula>
    </cfRule>
  </conditionalFormatting>
  <conditionalFormatting sqref="B60">
    <cfRule type="expression" dxfId="6" priority="7" stopIfTrue="1">
      <formula>"IF($E3&lt;25)"</formula>
    </cfRule>
  </conditionalFormatting>
  <conditionalFormatting sqref="B61">
    <cfRule type="expression" dxfId="5" priority="6" stopIfTrue="1">
      <formula>"IF($E3&lt;25)"</formula>
    </cfRule>
  </conditionalFormatting>
  <conditionalFormatting sqref="I50">
    <cfRule type="expression" dxfId="4" priority="5" stopIfTrue="1">
      <formula>"IF($E3&lt;25)"</formula>
    </cfRule>
  </conditionalFormatting>
  <conditionalFormatting sqref="B63">
    <cfRule type="expression" dxfId="3" priority="4" stopIfTrue="1">
      <formula>"IF($E3&lt;25)"</formula>
    </cfRule>
  </conditionalFormatting>
  <conditionalFormatting sqref="M50:M61">
    <cfRule type="iconSet" priority="28">
      <iconSet iconSet="3Arrows">
        <cfvo type="percent" val="0"/>
        <cfvo type="num" val="0"/>
        <cfvo type="num" val="0.01" gte="0"/>
      </iconSet>
    </cfRule>
  </conditionalFormatting>
  <conditionalFormatting sqref="M62">
    <cfRule type="iconSet" priority="1">
      <iconSet iconSet="3Arrows">
        <cfvo type="percent" val="0"/>
        <cfvo type="num" val="0"/>
        <cfvo type="num" val="0.01" gte="0"/>
      </iconSet>
    </cfRule>
  </conditionalFormatting>
  <dataValidations count="1">
    <dataValidation type="list" allowBlank="1" showInputMessage="1" showErrorMessage="1" promptTitle="Select previous audit" sqref="G19" xr:uid="{00000000-0002-0000-0200-000000000000}">
      <formula1>$A$169:$A$173</formula1>
    </dataValidation>
  </dataValidations>
  <pageMargins left="0.7" right="0.7" top="0.75" bottom="0.75" header="0.3" footer="0.3"/>
  <pageSetup paperSize="9" scale="59" fitToHeight="0" orientation="portrait"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S70"/>
  <sheetViews>
    <sheetView showGridLines="0" zoomScaleNormal="100" workbookViewId="0">
      <selection activeCell="O21" sqref="O21"/>
    </sheetView>
  </sheetViews>
  <sheetFormatPr baseColWidth="10" defaultColWidth="9" defaultRowHeight="14"/>
  <cols>
    <col min="1" max="1" width="28.5" style="108" customWidth="1"/>
    <col min="2" max="2" width="5.5" style="108" customWidth="1"/>
    <col min="3" max="3" width="6" style="108" customWidth="1"/>
    <col min="4" max="4" width="11.5" style="108" customWidth="1"/>
    <col min="5" max="5" width="12.5" style="108" customWidth="1"/>
    <col min="6" max="6" width="14" style="237" customWidth="1"/>
    <col min="7" max="9" width="11.1640625" style="108" customWidth="1"/>
    <col min="10" max="10" width="13.83203125" style="108" customWidth="1"/>
    <col min="11" max="16384" width="9" style="108"/>
  </cols>
  <sheetData>
    <row r="1" spans="1:17" s="237" customFormat="1" ht="216" customHeight="1">
      <c r="A1" s="423" t="s">
        <v>2279</v>
      </c>
      <c r="B1" s="424"/>
      <c r="C1" s="424"/>
      <c r="D1" s="424"/>
      <c r="E1" s="424"/>
      <c r="F1" s="424"/>
      <c r="G1" s="424"/>
      <c r="H1" s="424"/>
      <c r="I1" s="424"/>
      <c r="J1" s="424"/>
    </row>
    <row r="2" spans="1:17" s="237" customFormat="1" ht="33.75" customHeight="1">
      <c r="A2" s="1017" t="s">
        <v>495</v>
      </c>
      <c r="B2" s="1017"/>
      <c r="C2" s="1017"/>
      <c r="D2" s="1017"/>
      <c r="E2" s="1017"/>
      <c r="F2" s="1017"/>
      <c r="G2" s="1017"/>
      <c r="H2" s="1017"/>
      <c r="I2" s="1017"/>
      <c r="J2" s="1017"/>
      <c r="K2" s="258"/>
      <c r="L2" s="258"/>
      <c r="M2" s="258"/>
      <c r="N2" s="258"/>
      <c r="O2" s="258"/>
      <c r="P2" s="258"/>
      <c r="Q2" s="258"/>
    </row>
    <row r="3" spans="1:17" s="237" customFormat="1" ht="12.75" customHeight="1" thickBot="1"/>
    <row r="4" spans="1:17" ht="12.75" customHeight="1" thickBot="1">
      <c r="A4" s="259" t="s">
        <v>440</v>
      </c>
      <c r="B4" s="260"/>
      <c r="C4" s="260"/>
      <c r="D4" s="260"/>
      <c r="E4" s="260"/>
      <c r="F4" s="261"/>
    </row>
    <row r="5" spans="1:17" ht="12.75" customHeight="1">
      <c r="A5" s="262" t="s">
        <v>441</v>
      </c>
      <c r="B5" s="997" t="str">
        <f>IF('SLIPTA Laboratory Profile'!E4&lt;&gt;"",'SLIPTA Laboratory Profile'!E4,IF('SLIPTA Laboratory Profile'!E4,"",""))</f>
        <v/>
      </c>
      <c r="C5" s="997"/>
      <c r="D5" s="997"/>
      <c r="E5" s="997"/>
      <c r="F5" s="998"/>
    </row>
    <row r="6" spans="1:17" s="95" customFormat="1" ht="12.75" customHeight="1">
      <c r="A6" s="263" t="s">
        <v>442</v>
      </c>
      <c r="B6" s="452" t="str">
        <f>IF('SLIPTA Laboratory Profile'!E5&lt;&gt;"",'SLIPTA Laboratory Profile'!E5,IF('SLIPTA Laboratory Profile'!E5,"",""))</f>
        <v/>
      </c>
      <c r="C6" s="452"/>
      <c r="D6" s="452"/>
      <c r="E6" s="452"/>
      <c r="F6" s="999"/>
    </row>
    <row r="7" spans="1:17" s="95" customFormat="1" ht="12.75" customHeight="1">
      <c r="A7" s="263" t="s">
        <v>443</v>
      </c>
      <c r="B7" s="452" t="str">
        <f>IF('SLIPTA Laboratory Profile'!E6&lt;&gt;"",'SLIPTA Laboratory Profile'!E6,IF('SLIPTA Laboratory Profile'!E6,"",""))</f>
        <v/>
      </c>
      <c r="C7" s="452"/>
      <c r="D7" s="452"/>
      <c r="E7" s="452"/>
      <c r="F7" s="999"/>
    </row>
    <row r="8" spans="1:17" s="95" customFormat="1" ht="12.75" customHeight="1">
      <c r="A8" s="263" t="s">
        <v>444</v>
      </c>
      <c r="B8" s="452" t="str">
        <f>IF('SLIPTA Laboratory Profile'!E7&lt;&gt;"",'SLIPTA Laboratory Profile'!E7,IF('SLIPTA Laboratory Profile'!E7,"",""))</f>
        <v/>
      </c>
      <c r="C8" s="452"/>
      <c r="D8" s="452"/>
      <c r="E8" s="452"/>
      <c r="F8" s="999"/>
    </row>
    <row r="9" spans="1:17" s="95" customFormat="1" ht="12.75" customHeight="1">
      <c r="A9" s="263" t="s">
        <v>445</v>
      </c>
      <c r="B9" s="452" t="str">
        <f>IF('SLIPTA Laboratory Profile'!E8&lt;&gt;"",'SLIPTA Laboratory Profile'!E8,IF('SLIPTA Laboratory Profile'!E8,"",""))</f>
        <v/>
      </c>
      <c r="C9" s="452"/>
      <c r="D9" s="452"/>
      <c r="E9" s="452"/>
      <c r="F9" s="999"/>
    </row>
    <row r="10" spans="1:17" s="95" customFormat="1" ht="12.75" customHeight="1">
      <c r="A10" s="263" t="s">
        <v>446</v>
      </c>
      <c r="B10" s="452" t="str">
        <f>IF('SLIPTA Laboratory Profile'!E9&lt;&gt;"",'SLIPTA Laboratory Profile'!E9,IF('SLIPTA Laboratory Profile'!E9,"",""))</f>
        <v/>
      </c>
      <c r="C10" s="452"/>
      <c r="D10" s="452"/>
      <c r="E10" s="452"/>
      <c r="F10" s="999"/>
    </row>
    <row r="11" spans="1:17" s="95" customFormat="1" ht="12.75" customHeight="1">
      <c r="A11" s="263" t="s">
        <v>447</v>
      </c>
      <c r="B11" s="452" t="str">
        <f>IF('SLIPTA Laboratory Profile'!E10&lt;&gt;"",'SLIPTA Laboratory Profile'!E10,IF('SLIPTA Laboratory Profile'!E10,"",""))</f>
        <v/>
      </c>
      <c r="C11" s="452"/>
      <c r="D11" s="452"/>
      <c r="E11" s="452"/>
      <c r="F11" s="999"/>
    </row>
    <row r="12" spans="1:17" s="95" customFormat="1" ht="12.75" customHeight="1">
      <c r="A12" s="263" t="s">
        <v>448</v>
      </c>
      <c r="B12" s="452" t="str">
        <f>IF('SLIPTA Laboratory Profile'!E11&lt;&gt;"",'SLIPTA Laboratory Profile'!E11,IF('SLIPTA Laboratory Profile'!E11,"",""))</f>
        <v/>
      </c>
      <c r="C12" s="452"/>
      <c r="D12" s="452"/>
      <c r="E12" s="452"/>
      <c r="F12" s="999"/>
    </row>
    <row r="13" spans="1:17" s="95" customFormat="1" ht="12.75" customHeight="1">
      <c r="A13" s="263" t="s">
        <v>449</v>
      </c>
      <c r="B13" s="452" t="str">
        <f>IF('SLIPTA Laboratory Profile'!E13&lt;&gt;"",'SLIPTA Laboratory Profile'!E13,IF('SLIPTA Laboratory Profile'!E13,"",""))</f>
        <v/>
      </c>
      <c r="C13" s="452"/>
      <c r="D13" s="452"/>
      <c r="E13" s="452"/>
      <c r="F13" s="999"/>
    </row>
    <row r="14" spans="1:17" s="95" customFormat="1" ht="12.75" customHeight="1" thickBot="1">
      <c r="A14" s="264" t="s">
        <v>450</v>
      </c>
      <c r="B14" s="1030" t="str">
        <f>IF('SLIPTA Laboratory Profile'!E14&lt;&gt;"",'SLIPTA Laboratory Profile'!E14,IF('SLIPTA Laboratory Profile'!E14,"",""))</f>
        <v/>
      </c>
      <c r="C14" s="1030"/>
      <c r="D14" s="1030"/>
      <c r="E14" s="1030"/>
      <c r="F14" s="1031"/>
    </row>
    <row r="15" spans="1:17" ht="12.75" customHeight="1" thickBot="1">
      <c r="B15" s="176"/>
      <c r="C15" s="176"/>
      <c r="D15" s="176"/>
    </row>
    <row r="16" spans="1:17" ht="12.75" customHeight="1" thickBot="1">
      <c r="A16" s="259" t="s">
        <v>451</v>
      </c>
      <c r="B16" s="265"/>
      <c r="C16" s="265"/>
      <c r="D16" s="265"/>
      <c r="E16" s="260"/>
      <c r="F16" s="261"/>
    </row>
    <row r="17" spans="1:19" ht="12.75" customHeight="1">
      <c r="A17" s="262" t="s">
        <v>452</v>
      </c>
      <c r="B17" s="1032"/>
      <c r="C17" s="1032"/>
      <c r="D17" s="1032"/>
      <c r="E17" s="1032"/>
      <c r="F17" s="1033"/>
    </row>
    <row r="18" spans="1:19" ht="12.75" customHeight="1" thickBot="1">
      <c r="A18" s="264" t="s">
        <v>453</v>
      </c>
      <c r="B18" s="1028"/>
      <c r="C18" s="1028"/>
      <c r="D18" s="1028"/>
      <c r="E18" s="1028"/>
      <c r="F18" s="1029"/>
    </row>
    <row r="19" spans="1:19" ht="12.75" customHeight="1" thickBot="1">
      <c r="B19" s="176"/>
      <c r="C19" s="176"/>
      <c r="D19" s="176"/>
    </row>
    <row r="20" spans="1:19" ht="12.75" customHeight="1" thickBot="1">
      <c r="A20" s="259" t="s">
        <v>496</v>
      </c>
      <c r="B20" s="265"/>
      <c r="C20" s="265"/>
      <c r="D20" s="266"/>
    </row>
    <row r="21" spans="1:19" ht="32.25" customHeight="1" thickBot="1">
      <c r="A21" s="267"/>
      <c r="B21" s="1000" t="s">
        <v>456</v>
      </c>
      <c r="C21" s="1001"/>
      <c r="D21" s="268" t="s">
        <v>497</v>
      </c>
    </row>
    <row r="22" spans="1:19" ht="12.75" customHeight="1">
      <c r="A22" s="269" t="s">
        <v>457</v>
      </c>
      <c r="B22" s="1002">
        <f>G41</f>
        <v>0</v>
      </c>
      <c r="C22" s="1003"/>
      <c r="D22" s="270" t="str">
        <f>IF(B22&gt;=0.95,"5 star",IF(B22&gt;=0.85,"4 star",IF(B22&gt;=0.75,"3 star",IF(B22&gt;=0.65,"2 star",IF(B22&gt;=0.55,"1 star",IF(B22&gt;=0,"0 star"))))))</f>
        <v>0 star</v>
      </c>
      <c r="F22" s="271"/>
      <c r="G22" s="271"/>
    </row>
    <row r="23" spans="1:19" ht="12.75" customHeight="1" thickBot="1">
      <c r="A23" s="36" t="s">
        <v>458</v>
      </c>
      <c r="B23" s="1004" t="str">
        <f>IF($H$41="","",IF($H$41&lt;&gt;"",ROUND($H$41/$E$41,2)))</f>
        <v/>
      </c>
      <c r="C23" s="1005"/>
      <c r="D23" s="272" t="str">
        <f>IF(B23="","",IF(B23&gt;=0.95,"5 stars",IF(B23&gt;=0.85,"4 stars",IF(B23&gt;=0.75,"3 stars",IF(B23&gt;=0.65,"2 stars",IF(B23&gt;=0.55,"1 star",IF(B23&gt;=0,"0 stars")))))))</f>
        <v/>
      </c>
      <c r="E23" s="444" t="s">
        <v>459</v>
      </c>
      <c r="F23" s="460"/>
      <c r="G23" s="460"/>
      <c r="H23" s="460"/>
      <c r="I23" s="460"/>
      <c r="J23" s="460"/>
      <c r="K23" s="460"/>
      <c r="L23" s="460"/>
      <c r="M23" s="460"/>
      <c r="N23" s="460"/>
      <c r="O23" s="460"/>
      <c r="P23" s="460"/>
      <c r="Q23" s="460"/>
      <c r="R23" s="460"/>
      <c r="S23" s="460"/>
    </row>
    <row r="24" spans="1:19" ht="12.75" customHeight="1" thickBot="1">
      <c r="B24" s="176"/>
      <c r="C24" s="176"/>
      <c r="D24" s="176"/>
    </row>
    <row r="25" spans="1:19" ht="12.75" customHeight="1" thickBot="1">
      <c r="A25" s="259" t="s">
        <v>498</v>
      </c>
      <c r="B25" s="265"/>
      <c r="C25" s="265"/>
      <c r="D25" s="265"/>
      <c r="E25" s="260"/>
      <c r="F25" s="273"/>
      <c r="G25" s="260"/>
      <c r="H25" s="260"/>
      <c r="I25" s="260"/>
      <c r="J25" s="274"/>
    </row>
    <row r="26" spans="1:19" ht="12.75" customHeight="1">
      <c r="A26" s="1019" t="s">
        <v>461</v>
      </c>
      <c r="B26" s="1020"/>
      <c r="C26" s="1020"/>
      <c r="D26" s="1021"/>
      <c r="E26" s="992" t="s">
        <v>462</v>
      </c>
      <c r="F26" s="1007" t="s">
        <v>463</v>
      </c>
      <c r="G26" s="1008"/>
      <c r="H26" s="1007" t="s">
        <v>464</v>
      </c>
      <c r="I26" s="1008"/>
      <c r="J26" s="992" t="s">
        <v>465</v>
      </c>
    </row>
    <row r="27" spans="1:19" ht="12.75" customHeight="1" thickBot="1">
      <c r="A27" s="1022"/>
      <c r="B27" s="1023"/>
      <c r="C27" s="1023"/>
      <c r="D27" s="1024"/>
      <c r="E27" s="993"/>
      <c r="F27" s="275" t="s">
        <v>453</v>
      </c>
      <c r="G27" s="276" t="str">
        <f>IF(B18&lt;&gt;"",B18,IF(B18,"",""))</f>
        <v/>
      </c>
      <c r="H27" s="275" t="s">
        <v>453</v>
      </c>
      <c r="I27" s="276" t="str">
        <f>IF(A23="Select previous audit","",IF(A23="N/A","",IF(A23="Baseline audit",'Previous Audit Information'!G113:H113,IF(A23="Audit 1",'Previous Audit Information'!I113:J113,IF(A23="Audit 2",'Previous Audit Information'!K113:L113,IF(A23="Audit 3",'Previous Audit Information'!M113:N113,IF(A23="","")))))))</f>
        <v/>
      </c>
      <c r="J27" s="993"/>
    </row>
    <row r="28" spans="1:19" ht="19" customHeight="1" thickBot="1">
      <c r="A28" s="1025"/>
      <c r="B28" s="1026"/>
      <c r="C28" s="1026"/>
      <c r="D28" s="1027"/>
      <c r="E28" s="994"/>
      <c r="F28" s="1000" t="s">
        <v>467</v>
      </c>
      <c r="G28" s="1018"/>
      <c r="H28" s="1000" t="s">
        <v>468</v>
      </c>
      <c r="I28" s="1018"/>
      <c r="J28" s="994"/>
    </row>
    <row r="29" spans="1:19" ht="12.75" customHeight="1">
      <c r="A29" s="1014" t="s">
        <v>469</v>
      </c>
      <c r="B29" s="1015"/>
      <c r="C29" s="1015"/>
      <c r="D29" s="1016"/>
      <c r="E29" s="277">
        <f>SLIPTA_S1!D80</f>
        <v>28</v>
      </c>
      <c r="F29" s="278">
        <f>SLIPTA_S1!$F$80</f>
        <v>0</v>
      </c>
      <c r="G29" s="279">
        <f>(F29/E29)</f>
        <v>0</v>
      </c>
      <c r="H29" s="280" t="str">
        <f>IF($A$23="Select previous audit","",IF($A$23="N/A","",IF($A$23="Baseline audit",'Previous Audit Information'!G116,IF($A$23="Audit 1",'Previous Audit Information'!I116,IF($A$23="Audit 2",'Previous Audit Information'!K116,IF($A$23="Audit 3",'Previous Audit Information'!M116))))))</f>
        <v/>
      </c>
      <c r="I29" s="279" t="str">
        <f>IF(H29&lt;&gt;"",H29/E29,IF(H29="",""))</f>
        <v/>
      </c>
      <c r="J29" s="281" t="str">
        <f>IF(I29&lt;&gt;"",G29-I29,IF(I29="",""))</f>
        <v/>
      </c>
    </row>
    <row r="30" spans="1:19" ht="12.75" customHeight="1">
      <c r="A30" s="995" t="s">
        <v>422</v>
      </c>
      <c r="B30" s="960"/>
      <c r="C30" s="960"/>
      <c r="D30" s="996"/>
      <c r="E30" s="237">
        <f>SLIPTA_S2!D48</f>
        <v>14</v>
      </c>
      <c r="F30" s="277">
        <f>SLIPTA_S2!F48</f>
        <v>0</v>
      </c>
      <c r="G30" s="282">
        <f t="shared" ref="G30:G40" si="0">(F30/E30)</f>
        <v>0</v>
      </c>
      <c r="H30" s="280" t="str">
        <f>IF($A$23="Select previous audit","",IF($A$23="N/A","",IF($A$23="Baseline audit",'Previous Audit Information'!G117,IF($A$23="Audit 1",'Previous Audit Information'!I117,IF($A$23="Audit 2",'Previous Audit Information'!K117,IF($A$23="Audit 3",'Previous Audit Information'!M117))))))</f>
        <v/>
      </c>
      <c r="I30" s="279" t="str">
        <f t="shared" ref="I30:I40" si="1">IF(H30&lt;&gt;"",H30/E30,IF(H30="",""))</f>
        <v/>
      </c>
      <c r="J30" s="281" t="str">
        <f t="shared" ref="J30:J41" si="2">IF(I30&lt;&gt;"",G30-I30,IF(I30="",""))</f>
        <v/>
      </c>
    </row>
    <row r="31" spans="1:19" ht="12.75" customHeight="1">
      <c r="A31" s="995" t="s">
        <v>470</v>
      </c>
      <c r="B31" s="960"/>
      <c r="C31" s="960"/>
      <c r="D31" s="996"/>
      <c r="E31" s="277">
        <f>SLIPTA_S3!D76</f>
        <v>22</v>
      </c>
      <c r="F31" s="277">
        <f>SLIPTA_S3!F76</f>
        <v>0</v>
      </c>
      <c r="G31" s="282">
        <f t="shared" si="0"/>
        <v>0</v>
      </c>
      <c r="H31" s="280" t="str">
        <f>IF($A$23="Select previous audit","",IF($A$23="N/A","",IF($A$23="Baseline audit",'Previous Audit Information'!G118,IF($A$23="Audit 1",'Previous Audit Information'!I118,IF($A$23="Audit 2",'Previous Audit Information'!K118,IF($A$23="Audit 3",'Previous Audit Information'!M118))))))</f>
        <v/>
      </c>
      <c r="I31" s="279" t="str">
        <f t="shared" si="1"/>
        <v/>
      </c>
      <c r="J31" s="281" t="str">
        <f t="shared" si="2"/>
        <v/>
      </c>
    </row>
    <row r="32" spans="1:19" ht="12.75" customHeight="1">
      <c r="A32" s="995" t="s">
        <v>471</v>
      </c>
      <c r="B32" s="960"/>
      <c r="C32" s="960"/>
      <c r="D32" s="996"/>
      <c r="E32" s="277">
        <f>SLIPTA_S4!D29</f>
        <v>10</v>
      </c>
      <c r="F32" s="277">
        <f>SLIPTA_S4!F29</f>
        <v>0</v>
      </c>
      <c r="G32" s="282">
        <f t="shared" si="0"/>
        <v>0</v>
      </c>
      <c r="H32" s="280" t="str">
        <f>IF($A$23="Select previous audit","",IF($A$23="N/A","",IF($A$23="Baseline audit",'Previous Audit Information'!G119,IF($A$23="Audit 1",'Previous Audit Information'!I119,IF($A$23="Audit 2",'Previous Audit Information'!K119,IF($A$23="Audit 3",'Previous Audit Information'!M119))))))</f>
        <v/>
      </c>
      <c r="I32" s="279" t="str">
        <f t="shared" si="1"/>
        <v/>
      </c>
      <c r="J32" s="281" t="str">
        <f t="shared" si="2"/>
        <v/>
      </c>
    </row>
    <row r="33" spans="1:10" ht="12.75" customHeight="1">
      <c r="A33" s="995" t="s">
        <v>425</v>
      </c>
      <c r="B33" s="960"/>
      <c r="C33" s="960"/>
      <c r="D33" s="996"/>
      <c r="E33" s="277">
        <f>SLIPTA_S5!D54</f>
        <v>35</v>
      </c>
      <c r="F33" s="277">
        <f>SLIPTA_S5!F54</f>
        <v>0</v>
      </c>
      <c r="G33" s="282">
        <f t="shared" si="0"/>
        <v>0</v>
      </c>
      <c r="H33" s="280" t="str">
        <f>IF($A$23="Select previous audit","",IF($A$23="N/A","",IF($A$23="Baseline audit",'Previous Audit Information'!G120,IF($A$23="Audit 1",'Previous Audit Information'!I120,IF($A$23="Audit 2",'Previous Audit Information'!K120,IF($A$23="Audit 3",'Previous Audit Information'!M120))))))</f>
        <v/>
      </c>
      <c r="I33" s="279" t="str">
        <f t="shared" si="1"/>
        <v/>
      </c>
      <c r="J33" s="281" t="str">
        <f t="shared" si="2"/>
        <v/>
      </c>
    </row>
    <row r="34" spans="1:10" ht="12.75" customHeight="1">
      <c r="A34" s="995" t="s">
        <v>472</v>
      </c>
      <c r="B34" s="960"/>
      <c r="C34" s="960"/>
      <c r="D34" s="996"/>
      <c r="E34" s="277">
        <f>SLIPTA_S6!D17</f>
        <v>15</v>
      </c>
      <c r="F34" s="277">
        <f>SLIPTA_S6!F17</f>
        <v>0</v>
      </c>
      <c r="G34" s="282">
        <f t="shared" si="0"/>
        <v>0</v>
      </c>
      <c r="H34" s="280" t="str">
        <f>IF($A$23="Select previous audit","",IF($A$23="N/A","",IF($A$23="Baseline audit",'Previous Audit Information'!G121,IF($A$23="Audit 1",'Previous Audit Information'!I121,IF($A$23="Audit 2",'Previous Audit Information'!K121,IF($A$23="Audit 3",'Previous Audit Information'!M121))))))</f>
        <v/>
      </c>
      <c r="I34" s="279" t="str">
        <f t="shared" si="1"/>
        <v/>
      </c>
      <c r="J34" s="281" t="str">
        <f t="shared" si="2"/>
        <v/>
      </c>
    </row>
    <row r="35" spans="1:10" ht="12.75" customHeight="1">
      <c r="A35" s="995" t="s">
        <v>473</v>
      </c>
      <c r="B35" s="960"/>
      <c r="C35" s="960"/>
      <c r="D35" s="996"/>
      <c r="E35" s="277">
        <f>SLIPTA_S7!D43</f>
        <v>24</v>
      </c>
      <c r="F35" s="277">
        <f>SLIPTA_S7!F43</f>
        <v>0</v>
      </c>
      <c r="G35" s="282">
        <f t="shared" si="0"/>
        <v>0</v>
      </c>
      <c r="H35" s="280" t="str">
        <f>IF($A$23="Select previous audit","",IF($A$23="N/A","",IF($A$23="Baseline audit",'Previous Audit Information'!G122,IF($A$23="Audit 1",'Previous Audit Information'!I122,IF($A$23="Audit 2",'Previous Audit Information'!K122,IF($A$23="Audit 3",'Previous Audit Information'!M122))))))</f>
        <v/>
      </c>
      <c r="I35" s="279" t="str">
        <f t="shared" si="1"/>
        <v/>
      </c>
      <c r="J35" s="281" t="str">
        <f t="shared" si="2"/>
        <v/>
      </c>
    </row>
    <row r="36" spans="1:10" ht="12.75" customHeight="1">
      <c r="A36" s="995" t="s">
        <v>474</v>
      </c>
      <c r="B36" s="960"/>
      <c r="C36" s="960"/>
      <c r="D36" s="996"/>
      <c r="E36" s="277">
        <f>SLIPTA_S8!D186</f>
        <v>32</v>
      </c>
      <c r="F36" s="277">
        <f>SLIPTA_S8!F186</f>
        <v>0</v>
      </c>
      <c r="G36" s="282">
        <f t="shared" si="0"/>
        <v>0</v>
      </c>
      <c r="H36" s="280" t="str">
        <f>IF($A$23="Select previous audit","",IF($A$23="N/A","",IF($A$23="Baseline audit",'Previous Audit Information'!G123,IF($A$23="Audit 1",'Previous Audit Information'!I123,IF($A$23="Audit 2",'Previous Audit Information'!K123,IF($A$23="Audit 3",'Previous Audit Information'!M123))))))</f>
        <v/>
      </c>
      <c r="I36" s="279" t="str">
        <f t="shared" si="1"/>
        <v/>
      </c>
      <c r="J36" s="281" t="str">
        <f t="shared" si="2"/>
        <v/>
      </c>
    </row>
    <row r="37" spans="1:10" ht="12.75" customHeight="1">
      <c r="A37" s="995" t="s">
        <v>429</v>
      </c>
      <c r="B37" s="960"/>
      <c r="C37" s="960"/>
      <c r="D37" s="996"/>
      <c r="E37" s="283">
        <f>SLIPTA_S9!D56</f>
        <v>21</v>
      </c>
      <c r="F37" s="277">
        <f>SLIPTA_S9!F56</f>
        <v>0</v>
      </c>
      <c r="G37" s="282">
        <f t="shared" si="0"/>
        <v>0</v>
      </c>
      <c r="H37" s="280" t="str">
        <f>IF($A$23="Select previous audit","",IF($A$23="N/A","",IF($A$23="Baseline audit",'Previous Audit Information'!G124,IF($A$23="Audit 1",'Previous Audit Information'!I124,IF($A$23="Audit 2",'Previous Audit Information'!K124,IF($A$23="Audit 3",'Previous Audit Information'!M124))))))</f>
        <v/>
      </c>
      <c r="I37" s="279" t="str">
        <f t="shared" si="1"/>
        <v/>
      </c>
      <c r="J37" s="281" t="str">
        <f t="shared" si="2"/>
        <v/>
      </c>
    </row>
    <row r="38" spans="1:10" ht="12.75" customHeight="1">
      <c r="A38" s="995" t="s">
        <v>430</v>
      </c>
      <c r="B38" s="960"/>
      <c r="C38" s="960"/>
      <c r="D38" s="996"/>
      <c r="E38" s="277">
        <f>SLIPTA_S10!D21</f>
        <v>19</v>
      </c>
      <c r="F38" s="277">
        <f>SLIPTA_S10!F21</f>
        <v>0</v>
      </c>
      <c r="G38" s="282">
        <f t="shared" si="0"/>
        <v>0</v>
      </c>
      <c r="H38" s="280" t="str">
        <f>IF($A$23="Select previous audit","",IF($A$23="N/A","",IF($A$23="Baseline audit",'Previous Audit Information'!G125,IF($A$23="Audit 1",'Previous Audit Information'!I125,IF($A$23="Audit 2",'Previous Audit Information'!K125,IF($A$23="Audit 3",'Previous Audit Information'!M125))))))</f>
        <v/>
      </c>
      <c r="I38" s="279" t="str">
        <f t="shared" si="1"/>
        <v/>
      </c>
      <c r="J38" s="281" t="str">
        <f t="shared" si="2"/>
        <v/>
      </c>
    </row>
    <row r="39" spans="1:10" ht="12.75" customHeight="1">
      <c r="A39" s="995" t="s">
        <v>475</v>
      </c>
      <c r="B39" s="960"/>
      <c r="C39" s="960"/>
      <c r="D39" s="996"/>
      <c r="E39" s="277">
        <f>SLIPTA_S11!D18</f>
        <v>12</v>
      </c>
      <c r="F39" s="277">
        <f>SLIPTA_S11!F18</f>
        <v>0</v>
      </c>
      <c r="G39" s="282">
        <f t="shared" si="0"/>
        <v>0</v>
      </c>
      <c r="H39" s="280" t="str">
        <f>IF($A$23="Select previous audit","",IF($A$23="N/A","",IF($A$23="Baseline audit",'Previous Audit Information'!G126,IF($A$23="Audit 1",'Previous Audit Information'!I126,IF($A$23="Audit 2",'Previous Audit Information'!K126,IF($A$23="Audit 3",'Previous Audit Information'!M126))))))</f>
        <v/>
      </c>
      <c r="I39" s="279" t="str">
        <f t="shared" si="1"/>
        <v/>
      </c>
      <c r="J39" s="281" t="str">
        <f t="shared" si="2"/>
        <v/>
      </c>
    </row>
    <row r="40" spans="1:10" ht="12.75" customHeight="1" thickBot="1">
      <c r="A40" s="1009" t="s">
        <v>476</v>
      </c>
      <c r="B40" s="1009"/>
      <c r="C40" s="1009"/>
      <c r="D40" s="1010"/>
      <c r="E40" s="284">
        <f>SLIPTA_S12!D77</f>
        <v>43</v>
      </c>
      <c r="F40" s="284">
        <f>SLIPTA_S12!F77</f>
        <v>0</v>
      </c>
      <c r="G40" s="285">
        <f t="shared" si="0"/>
        <v>0</v>
      </c>
      <c r="H40" s="280" t="str">
        <f>IF($A$23="Select previous audit","",IF($A$23="N/A","",IF($A$23="Baseline audit",'Previous Audit Information'!G127,IF($A$23="Audit 1",'Previous Audit Information'!I127,IF($A$23="Audit 2",'Previous Audit Information'!K127,IF($A$23="Audit 3",'Previous Audit Information'!M127))))))</f>
        <v/>
      </c>
      <c r="I40" s="279" t="str">
        <f t="shared" si="1"/>
        <v/>
      </c>
      <c r="J40" s="286" t="str">
        <f t="shared" si="2"/>
        <v/>
      </c>
    </row>
    <row r="41" spans="1:10" ht="12.75" customHeight="1" thickBot="1">
      <c r="A41" s="1011" t="s">
        <v>499</v>
      </c>
      <c r="B41" s="1012"/>
      <c r="C41" s="1012"/>
      <c r="D41" s="1013"/>
      <c r="E41" s="287">
        <f>SUM(E29:E40)</f>
        <v>275</v>
      </c>
      <c r="F41" s="288">
        <f>SUM(F29:F40)</f>
        <v>0</v>
      </c>
      <c r="G41" s="289">
        <f>ROUND(F41/E41,2)</f>
        <v>0</v>
      </c>
      <c r="H41" s="288" t="str">
        <f>IF(A23="Select previous audit","",IF(A23="N/A","",IF(A23&lt;&gt;"",SUM(H29:H40))))</f>
        <v/>
      </c>
      <c r="I41" s="290" t="str">
        <f>IF($H$41="","",IF($H$41&lt;&gt;"",ROUND($H$41/$E$41,2)))</f>
        <v/>
      </c>
      <c r="J41" s="250" t="str">
        <f t="shared" si="2"/>
        <v/>
      </c>
    </row>
    <row r="42" spans="1:10" ht="12.75" customHeight="1"/>
    <row r="43" spans="1:10" ht="12.75" customHeight="1">
      <c r="B43" s="213"/>
      <c r="C43" s="213"/>
      <c r="D43" s="213"/>
      <c r="E43" s="213"/>
      <c r="F43" s="291"/>
      <c r="G43" s="213"/>
      <c r="H43" s="213"/>
      <c r="I43" s="213"/>
      <c r="J43" s="213"/>
    </row>
    <row r="44" spans="1:10" ht="12.75" customHeight="1">
      <c r="A44" s="252" t="s">
        <v>76</v>
      </c>
      <c r="B44" s="959" t="s">
        <v>421</v>
      </c>
      <c r="C44" s="959"/>
      <c r="D44" s="959"/>
      <c r="E44" s="959"/>
      <c r="F44" s="253" t="s">
        <v>478</v>
      </c>
      <c r="G44" s="213"/>
      <c r="H44" s="213"/>
      <c r="I44" s="213"/>
      <c r="J44" s="213"/>
    </row>
    <row r="45" spans="1:10" ht="12.75" customHeight="1">
      <c r="A45" s="252" t="s">
        <v>479</v>
      </c>
      <c r="B45" s="959" t="s">
        <v>422</v>
      </c>
      <c r="C45" s="959"/>
      <c r="D45" s="959"/>
      <c r="E45" s="959"/>
      <c r="F45" s="253" t="s">
        <v>480</v>
      </c>
      <c r="G45" s="213"/>
      <c r="H45" s="213"/>
      <c r="I45" s="213"/>
      <c r="J45" s="213"/>
    </row>
    <row r="46" spans="1:10" ht="12.75" customHeight="1">
      <c r="A46" s="252" t="s">
        <v>414</v>
      </c>
      <c r="B46" s="959" t="s">
        <v>423</v>
      </c>
      <c r="C46" s="959"/>
      <c r="D46" s="959"/>
      <c r="E46" s="959"/>
      <c r="F46" s="253" t="s">
        <v>481</v>
      </c>
      <c r="G46" s="213"/>
      <c r="H46" s="213"/>
      <c r="I46" s="213"/>
      <c r="J46" s="213"/>
    </row>
    <row r="47" spans="1:10" ht="12.75" customHeight="1">
      <c r="A47" s="252" t="s">
        <v>415</v>
      </c>
      <c r="B47" s="959" t="s">
        <v>424</v>
      </c>
      <c r="C47" s="959"/>
      <c r="D47" s="959"/>
      <c r="E47" s="959"/>
      <c r="F47" s="253" t="s">
        <v>482</v>
      </c>
      <c r="G47" s="213"/>
      <c r="H47" s="213"/>
      <c r="I47" s="213"/>
      <c r="J47" s="213"/>
    </row>
    <row r="48" spans="1:10" ht="12.75" customHeight="1">
      <c r="A48" s="252" t="s">
        <v>416</v>
      </c>
      <c r="B48" s="959" t="s">
        <v>425</v>
      </c>
      <c r="C48" s="959"/>
      <c r="D48" s="959"/>
      <c r="E48" s="959"/>
      <c r="F48" s="253" t="s">
        <v>483</v>
      </c>
      <c r="G48" s="213"/>
      <c r="H48" s="213"/>
      <c r="I48" s="213"/>
      <c r="J48" s="213"/>
    </row>
    <row r="49" spans="1:10" ht="12.75" customHeight="1">
      <c r="A49" s="252"/>
      <c r="B49" s="959" t="s">
        <v>484</v>
      </c>
      <c r="C49" s="959"/>
      <c r="D49" s="959"/>
      <c r="E49" s="959"/>
      <c r="F49" s="253" t="s">
        <v>485</v>
      </c>
      <c r="G49" s="213"/>
      <c r="H49" s="213"/>
      <c r="I49" s="213"/>
      <c r="J49" s="213"/>
    </row>
    <row r="50" spans="1:10" ht="12.75" customHeight="1">
      <c r="A50" s="252"/>
      <c r="B50" s="959" t="s">
        <v>427</v>
      </c>
      <c r="C50" s="959"/>
      <c r="D50" s="959"/>
      <c r="E50" s="959"/>
      <c r="F50" s="253" t="s">
        <v>486</v>
      </c>
      <c r="G50" s="213"/>
      <c r="H50" s="213"/>
      <c r="I50" s="213"/>
      <c r="J50" s="213"/>
    </row>
    <row r="51" spans="1:10" ht="12.75" customHeight="1">
      <c r="A51" s="252"/>
      <c r="B51" s="959" t="s">
        <v>487</v>
      </c>
      <c r="C51" s="959"/>
      <c r="D51" s="959"/>
      <c r="E51" s="959"/>
      <c r="F51" s="253" t="s">
        <v>488</v>
      </c>
      <c r="G51" s="213"/>
      <c r="H51" s="213"/>
      <c r="I51" s="213"/>
      <c r="J51" s="213"/>
    </row>
    <row r="52" spans="1:10" ht="12.75" customHeight="1">
      <c r="A52" s="252"/>
      <c r="B52" s="959" t="s">
        <v>429</v>
      </c>
      <c r="C52" s="959"/>
      <c r="D52" s="959"/>
      <c r="E52" s="959"/>
      <c r="F52" s="253" t="s">
        <v>489</v>
      </c>
      <c r="G52" s="213"/>
      <c r="H52" s="213"/>
      <c r="I52" s="213"/>
      <c r="J52" s="213"/>
    </row>
    <row r="53" spans="1:10" ht="12.75" customHeight="1">
      <c r="A53" s="252"/>
      <c r="B53" s="959" t="s">
        <v>430</v>
      </c>
      <c r="C53" s="959"/>
      <c r="D53" s="959"/>
      <c r="E53" s="959"/>
      <c r="F53" s="253" t="s">
        <v>490</v>
      </c>
      <c r="G53" s="213"/>
      <c r="H53" s="213"/>
      <c r="I53" s="213"/>
      <c r="J53" s="213"/>
    </row>
    <row r="54" spans="1:10" ht="12.75" customHeight="1">
      <c r="A54" s="252"/>
      <c r="B54" s="959" t="s">
        <v>431</v>
      </c>
      <c r="C54" s="959"/>
      <c r="D54" s="959"/>
      <c r="E54" s="959"/>
      <c r="F54" s="253" t="s">
        <v>491</v>
      </c>
      <c r="G54" s="213"/>
      <c r="H54" s="213"/>
      <c r="I54" s="213"/>
      <c r="J54" s="213"/>
    </row>
    <row r="55" spans="1:10" ht="12.75" customHeight="1">
      <c r="A55" s="252"/>
      <c r="B55" s="959" t="s">
        <v>432</v>
      </c>
      <c r="C55" s="959"/>
      <c r="D55" s="959"/>
      <c r="E55" s="959"/>
      <c r="F55" s="253" t="s">
        <v>492</v>
      </c>
      <c r="G55" s="213"/>
      <c r="H55" s="213"/>
      <c r="I55" s="213"/>
      <c r="J55" s="213"/>
    </row>
    <row r="56" spans="1:10" ht="12.75" customHeight="1">
      <c r="B56" s="1006" t="s">
        <v>500</v>
      </c>
      <c r="C56" s="1006"/>
      <c r="D56" s="1006"/>
      <c r="E56" s="1006"/>
      <c r="F56" s="253" t="s">
        <v>501</v>
      </c>
      <c r="G56" s="213"/>
      <c r="H56" s="213"/>
      <c r="I56" s="213"/>
      <c r="J56" s="213"/>
    </row>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sheetData>
  <sheetProtection algorithmName="SHA-512" hashValue="Cx5tiYkDztbX8xj5CxhKvkn6EaC27wekWVwUEgggSWG6el5rPkZA/yNmfdUaKVge6gygHqJI5pvPRyuNo9OeeA==" saltValue="AjYnQmVnEOnxBe1pGbhiFA==" spinCount="100000" sheet="1" objects="1" scenarios="1"/>
  <mergeCells count="51">
    <mergeCell ref="A2:J2"/>
    <mergeCell ref="H28:I28"/>
    <mergeCell ref="H26:I26"/>
    <mergeCell ref="B11:F11"/>
    <mergeCell ref="A26:D28"/>
    <mergeCell ref="F28:G28"/>
    <mergeCell ref="B18:F18"/>
    <mergeCell ref="B14:F14"/>
    <mergeCell ref="B17:F17"/>
    <mergeCell ref="B54:E54"/>
    <mergeCell ref="B48:E48"/>
    <mergeCell ref="B47:E47"/>
    <mergeCell ref="B46:E46"/>
    <mergeCell ref="B45:E45"/>
    <mergeCell ref="B49:E49"/>
    <mergeCell ref="B50:E50"/>
    <mergeCell ref="B51:E51"/>
    <mergeCell ref="B52:E52"/>
    <mergeCell ref="B53:E53"/>
    <mergeCell ref="B56:E56"/>
    <mergeCell ref="A39:D39"/>
    <mergeCell ref="F26:G26"/>
    <mergeCell ref="A40:D40"/>
    <mergeCell ref="A41:D41"/>
    <mergeCell ref="A32:D32"/>
    <mergeCell ref="A33:D33"/>
    <mergeCell ref="A38:D38"/>
    <mergeCell ref="A37:D37"/>
    <mergeCell ref="A29:D29"/>
    <mergeCell ref="A30:D30"/>
    <mergeCell ref="A31:D31"/>
    <mergeCell ref="E26:E28"/>
    <mergeCell ref="B55:E55"/>
    <mergeCell ref="B44:E44"/>
    <mergeCell ref="A36:D36"/>
    <mergeCell ref="A1:J1"/>
    <mergeCell ref="E23:S23"/>
    <mergeCell ref="J26:J28"/>
    <mergeCell ref="A34:D34"/>
    <mergeCell ref="A35:D35"/>
    <mergeCell ref="B5:F5"/>
    <mergeCell ref="B6:F6"/>
    <mergeCell ref="B7:F7"/>
    <mergeCell ref="B8:F8"/>
    <mergeCell ref="B10:F10"/>
    <mergeCell ref="B9:F9"/>
    <mergeCell ref="B21:C21"/>
    <mergeCell ref="B22:C22"/>
    <mergeCell ref="B23:C23"/>
    <mergeCell ref="B12:F12"/>
    <mergeCell ref="B13:F13"/>
  </mergeCells>
  <conditionalFormatting sqref="A29">
    <cfRule type="expression" dxfId="2" priority="21" stopIfTrue="1">
      <formula>"IF($E3&lt;25)"</formula>
    </cfRule>
  </conditionalFormatting>
  <conditionalFormatting sqref="B44">
    <cfRule type="expression" dxfId="1" priority="2" stopIfTrue="1">
      <formula>"IF($E3&lt;25)"</formula>
    </cfRule>
  </conditionalFormatting>
  <conditionalFormatting sqref="F29">
    <cfRule type="expression" dxfId="0" priority="1" stopIfTrue="1">
      <formula>"IF($E3&lt;25)"</formula>
    </cfRule>
  </conditionalFormatting>
  <conditionalFormatting sqref="G29:G40">
    <cfRule type="iconSet" priority="128">
      <iconSet iconSet="3Symbols2">
        <cfvo type="percent" val="0"/>
        <cfvo type="num" val="0" gte="0"/>
        <cfvo type="num" val="1"/>
      </iconSet>
    </cfRule>
  </conditionalFormatting>
  <conditionalFormatting sqref="I29:I40">
    <cfRule type="iconSet" priority="129">
      <iconSet iconSet="3Symbols2">
        <cfvo type="percent" val="0"/>
        <cfvo type="num" val="0" gte="0"/>
        <cfvo type="num" val="1"/>
      </iconSet>
    </cfRule>
  </conditionalFormatting>
  <conditionalFormatting sqref="J29:J41">
    <cfRule type="iconSet" priority="130">
      <iconSet iconSet="3Arrows">
        <cfvo type="percent" val="0"/>
        <cfvo type="num" val="0"/>
        <cfvo type="num" val="0.01" gte="0"/>
      </iconSet>
    </cfRule>
  </conditionalFormatting>
  <dataValidations count="1">
    <dataValidation type="list" allowBlank="1" showInputMessage="1" showErrorMessage="1" sqref="A23" xr:uid="{00000000-0002-0000-0300-000000000000}">
      <formula1>$A$44:$A$48</formula1>
    </dataValidation>
  </dataValidations>
  <pageMargins left="0.7" right="0.7" top="0.75" bottom="0.75" header="0.3" footer="0.3"/>
  <pageSetup paperSize="9" scale="65"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N85"/>
  <sheetViews>
    <sheetView zoomScaleNormal="100" workbookViewId="0">
      <pane ySplit="1" topLeftCell="A2" activePane="bottomLeft" state="frozen"/>
      <selection pane="bottomLeft" sqref="A1:L1"/>
    </sheetView>
  </sheetViews>
  <sheetFormatPr baseColWidth="10" defaultColWidth="9" defaultRowHeight="14"/>
  <cols>
    <col min="1" max="1" width="2.5" style="90" customWidth="1"/>
    <col min="2" max="19" width="9" style="90" customWidth="1"/>
    <col min="20" max="21" width="11.83203125" style="90" bestFit="1" customWidth="1"/>
    <col min="22" max="16384" width="9" style="90"/>
  </cols>
  <sheetData>
    <row r="1" spans="1:14" ht="33.75" customHeight="1">
      <c r="A1" s="1034" t="s">
        <v>502</v>
      </c>
      <c r="B1" s="1034"/>
      <c r="C1" s="1034"/>
      <c r="D1" s="1034"/>
      <c r="E1" s="1034"/>
      <c r="F1" s="1034"/>
      <c r="G1" s="1034"/>
      <c r="H1" s="1034"/>
      <c r="I1" s="1034"/>
      <c r="J1" s="1034"/>
      <c r="K1" s="1034"/>
      <c r="L1" s="1034"/>
      <c r="M1" s="292"/>
      <c r="N1" s="292"/>
    </row>
    <row r="2" spans="1:14" ht="12.75" customHeight="1"/>
    <row r="3" spans="1:14" ht="12.75" customHeight="1">
      <c r="A3" s="1037" t="s">
        <v>504</v>
      </c>
      <c r="B3" s="1037"/>
      <c r="C3" s="1037"/>
      <c r="D3" s="1037"/>
      <c r="E3" s="1037"/>
      <c r="F3" s="1037"/>
      <c r="G3" s="1037"/>
      <c r="H3" s="1037"/>
      <c r="I3" s="1037"/>
      <c r="J3" s="1037"/>
    </row>
    <row r="4" spans="1:14" ht="12.75" customHeight="1">
      <c r="A4" s="1038" t="s">
        <v>441</v>
      </c>
      <c r="B4" s="1038"/>
      <c r="C4" s="1038"/>
      <c r="D4" s="1038"/>
      <c r="E4" s="1039"/>
      <c r="F4" s="1039"/>
      <c r="G4" s="1039"/>
      <c r="H4" s="1039"/>
      <c r="I4" s="1039"/>
      <c r="J4" s="1039"/>
    </row>
    <row r="5" spans="1:14" ht="12.75" customHeight="1">
      <c r="A5" s="1038" t="s">
        <v>442</v>
      </c>
      <c r="B5" s="1038"/>
      <c r="C5" s="1038"/>
      <c r="D5" s="1038"/>
      <c r="E5" s="1039"/>
      <c r="F5" s="1039"/>
      <c r="G5" s="1039"/>
      <c r="H5" s="1039"/>
      <c r="I5" s="1039"/>
      <c r="J5" s="1039"/>
    </row>
    <row r="6" spans="1:14" ht="12.75" customHeight="1">
      <c r="A6" s="1038" t="s">
        <v>443</v>
      </c>
      <c r="B6" s="1038"/>
      <c r="C6" s="1038"/>
      <c r="D6" s="1038"/>
      <c r="E6" s="1039"/>
      <c r="F6" s="1039"/>
      <c r="G6" s="1039"/>
      <c r="H6" s="1039"/>
      <c r="I6" s="1039"/>
      <c r="J6" s="1039"/>
    </row>
    <row r="7" spans="1:14" ht="12.75" customHeight="1">
      <c r="A7" s="1038" t="s">
        <v>444</v>
      </c>
      <c r="B7" s="1038"/>
      <c r="C7" s="1038"/>
      <c r="D7" s="1038"/>
      <c r="E7" s="1039"/>
      <c r="F7" s="1039"/>
      <c r="G7" s="1039"/>
      <c r="H7" s="1039"/>
      <c r="I7" s="1039"/>
      <c r="J7" s="1039"/>
    </row>
    <row r="8" spans="1:14" ht="12.75" customHeight="1">
      <c r="A8" s="1038" t="s">
        <v>445</v>
      </c>
      <c r="B8" s="1038"/>
      <c r="C8" s="1038"/>
      <c r="D8" s="1038"/>
      <c r="E8" s="1039"/>
      <c r="F8" s="1039"/>
      <c r="G8" s="1039"/>
      <c r="H8" s="1039"/>
      <c r="I8" s="1039"/>
      <c r="J8" s="1039"/>
    </row>
    <row r="9" spans="1:14" ht="12.75" customHeight="1">
      <c r="A9" s="1038" t="s">
        <v>446</v>
      </c>
      <c r="B9" s="1038"/>
      <c r="C9" s="1038"/>
      <c r="D9" s="1038"/>
      <c r="E9" s="1039"/>
      <c r="F9" s="1039"/>
      <c r="G9" s="1039"/>
      <c r="H9" s="1039"/>
      <c r="I9" s="1039"/>
      <c r="J9" s="1039"/>
    </row>
    <row r="10" spans="1:14" ht="12.75" customHeight="1">
      <c r="A10" s="1038" t="s">
        <v>447</v>
      </c>
      <c r="B10" s="1038"/>
      <c r="C10" s="1038"/>
      <c r="D10" s="1038"/>
      <c r="E10" s="1039"/>
      <c r="F10" s="1039"/>
      <c r="G10" s="1039"/>
      <c r="H10" s="1039"/>
      <c r="I10" s="1039"/>
      <c r="J10" s="1039"/>
    </row>
    <row r="11" spans="1:14" ht="12.75" customHeight="1">
      <c r="A11" s="1041" t="s">
        <v>448</v>
      </c>
      <c r="B11" s="1041"/>
      <c r="C11" s="1041"/>
      <c r="D11" s="1041"/>
      <c r="E11" s="1039"/>
      <c r="F11" s="1039"/>
      <c r="G11" s="1039"/>
      <c r="H11" s="1039"/>
      <c r="I11" s="1039"/>
      <c r="J11" s="1039"/>
    </row>
    <row r="12" spans="1:14" ht="12.75" customHeight="1">
      <c r="A12" s="293"/>
      <c r="B12" s="1045" t="s">
        <v>506</v>
      </c>
      <c r="C12" s="1045"/>
      <c r="D12" s="1046"/>
      <c r="E12" s="1036"/>
      <c r="F12" s="1039"/>
      <c r="G12" s="1039"/>
      <c r="H12" s="1039"/>
      <c r="I12" s="1039"/>
      <c r="J12" s="1039"/>
    </row>
    <row r="13" spans="1:14" ht="12.75" customHeight="1">
      <c r="A13" s="1040" t="s">
        <v>508</v>
      </c>
      <c r="B13" s="1040"/>
      <c r="C13" s="1040"/>
      <c r="D13" s="1040"/>
      <c r="E13" s="1039"/>
      <c r="F13" s="1039"/>
      <c r="G13" s="1039"/>
      <c r="H13" s="1039"/>
      <c r="I13" s="1039"/>
      <c r="J13" s="1039"/>
    </row>
    <row r="14" spans="1:14" ht="12.75" customHeight="1">
      <c r="A14" s="1038" t="s">
        <v>510</v>
      </c>
      <c r="B14" s="1038"/>
      <c r="C14" s="1038"/>
      <c r="D14" s="1038"/>
      <c r="E14" s="1039"/>
      <c r="F14" s="1039"/>
      <c r="G14" s="1039"/>
      <c r="H14" s="1039"/>
      <c r="I14" s="1039"/>
      <c r="J14" s="1039"/>
    </row>
    <row r="15" spans="1:14" ht="12.75" customHeight="1"/>
    <row r="16" spans="1:14" ht="12.75" customHeight="1">
      <c r="A16" s="1037" t="s">
        <v>512</v>
      </c>
      <c r="B16" s="1037"/>
      <c r="C16" s="1037"/>
      <c r="D16" s="1037"/>
      <c r="E16" s="1037"/>
      <c r="F16" s="1037"/>
      <c r="G16" s="1037"/>
      <c r="H16" s="1037"/>
      <c r="I16" s="1037"/>
      <c r="J16" s="1037"/>
    </row>
    <row r="17" spans="1:12" ht="12.75" customHeight="1">
      <c r="A17" s="1038" t="s">
        <v>513</v>
      </c>
      <c r="B17" s="1038"/>
      <c r="C17" s="1038"/>
      <c r="D17" s="1038"/>
      <c r="E17" s="1038"/>
      <c r="F17" s="1038"/>
      <c r="G17" s="13"/>
      <c r="H17" s="1038" t="s">
        <v>514</v>
      </c>
      <c r="I17" s="1038"/>
      <c r="J17" s="13"/>
    </row>
    <row r="18" spans="1:12" ht="12.75" customHeight="1">
      <c r="A18" s="1038" t="s">
        <v>515</v>
      </c>
      <c r="B18" s="1038"/>
      <c r="C18" s="1038"/>
      <c r="D18" s="1038"/>
      <c r="E18" s="1038"/>
      <c r="F18" s="1038"/>
      <c r="G18" s="13"/>
      <c r="H18" s="1038" t="s">
        <v>514</v>
      </c>
      <c r="I18" s="1038"/>
      <c r="J18" s="13"/>
    </row>
    <row r="19" spans="1:12" ht="12.75" customHeight="1">
      <c r="A19" s="1038" t="s">
        <v>517</v>
      </c>
      <c r="B19" s="1038"/>
      <c r="C19" s="1038"/>
      <c r="D19" s="1038"/>
      <c r="E19" s="1038"/>
      <c r="F19" s="1038"/>
      <c r="G19" s="13"/>
      <c r="H19" s="1038" t="s">
        <v>514</v>
      </c>
      <c r="I19" s="1038"/>
      <c r="J19" s="13"/>
    </row>
    <row r="20" spans="1:12" ht="12.75" customHeight="1">
      <c r="A20" s="1038" t="s">
        <v>518</v>
      </c>
      <c r="B20" s="1038"/>
      <c r="C20" s="1038"/>
      <c r="D20" s="1038"/>
      <c r="E20" s="1038"/>
      <c r="F20" s="1038"/>
      <c r="G20" s="13"/>
      <c r="H20" s="1038" t="s">
        <v>514</v>
      </c>
      <c r="I20" s="1038"/>
      <c r="J20" s="13"/>
    </row>
    <row r="21" spans="1:12" ht="12.75" customHeight="1">
      <c r="A21" s="1038" t="s">
        <v>519</v>
      </c>
      <c r="B21" s="1038"/>
      <c r="C21" s="1038"/>
      <c r="D21" s="1038"/>
      <c r="E21" s="1038"/>
      <c r="F21" s="1038"/>
      <c r="G21" s="13"/>
      <c r="H21" s="1038" t="s">
        <v>514</v>
      </c>
      <c r="I21" s="1038"/>
      <c r="J21" s="13"/>
    </row>
    <row r="22" spans="1:12" ht="12.75" customHeight="1">
      <c r="A22" s="1041" t="s">
        <v>520</v>
      </c>
      <c r="B22" s="1041"/>
      <c r="C22" s="1041"/>
      <c r="D22" s="1041"/>
      <c r="E22" s="1041"/>
      <c r="F22" s="1041"/>
      <c r="G22" s="13"/>
      <c r="H22" s="1041" t="s">
        <v>514</v>
      </c>
      <c r="I22" s="1041"/>
      <c r="J22" s="13"/>
    </row>
    <row r="23" spans="1:12" ht="12.75" customHeight="1">
      <c r="A23" s="293"/>
      <c r="B23" s="1045" t="s">
        <v>521</v>
      </c>
      <c r="C23" s="1045"/>
      <c r="D23" s="1045"/>
      <c r="E23" s="1045"/>
      <c r="F23" s="1046"/>
      <c r="G23" s="14"/>
      <c r="H23" s="294"/>
      <c r="I23" s="295"/>
      <c r="J23" s="296"/>
    </row>
    <row r="24" spans="1:12" ht="12.75" customHeight="1">
      <c r="A24" s="293"/>
      <c r="B24" s="1045" t="s">
        <v>522</v>
      </c>
      <c r="C24" s="1045"/>
      <c r="D24" s="1045"/>
      <c r="E24" s="1045"/>
      <c r="F24" s="1046"/>
      <c r="G24" s="14"/>
      <c r="H24" s="297"/>
      <c r="I24" s="298"/>
      <c r="J24" s="299"/>
    </row>
    <row r="25" spans="1:12" ht="12.75" customHeight="1">
      <c r="A25" s="1038" t="s">
        <v>523</v>
      </c>
      <c r="B25" s="1038"/>
      <c r="C25" s="1038"/>
      <c r="D25" s="1038"/>
      <c r="E25" s="1038"/>
      <c r="F25" s="1038"/>
      <c r="G25" s="13"/>
      <c r="H25" s="1044" t="s">
        <v>514</v>
      </c>
      <c r="I25" s="1044"/>
      <c r="J25" s="13"/>
    </row>
    <row r="26" spans="1:12" ht="12.75" customHeight="1">
      <c r="A26" s="293"/>
      <c r="B26" s="1045" t="s">
        <v>524</v>
      </c>
      <c r="C26" s="1045"/>
      <c r="D26" s="1045"/>
      <c r="E26" s="1045"/>
      <c r="F26" s="1046"/>
      <c r="G26" s="14"/>
      <c r="H26" s="294"/>
      <c r="I26" s="295"/>
      <c r="J26" s="296"/>
    </row>
    <row r="27" spans="1:12" ht="12.75" customHeight="1">
      <c r="A27" s="293"/>
      <c r="B27" s="1045" t="s">
        <v>525</v>
      </c>
      <c r="C27" s="1045"/>
      <c r="D27" s="1045"/>
      <c r="E27" s="1045"/>
      <c r="F27" s="1046"/>
      <c r="G27" s="14"/>
      <c r="H27" s="297"/>
      <c r="I27" s="298"/>
      <c r="J27" s="299"/>
    </row>
    <row r="28" spans="1:12" ht="12.75" customHeight="1">
      <c r="A28" s="1038" t="s">
        <v>526</v>
      </c>
      <c r="B28" s="1038"/>
      <c r="C28" s="1038"/>
      <c r="D28" s="1038"/>
      <c r="E28" s="1038"/>
      <c r="F28" s="1038"/>
      <c r="G28" s="13"/>
      <c r="H28" s="1040" t="s">
        <v>514</v>
      </c>
      <c r="I28" s="1040"/>
      <c r="J28" s="13"/>
    </row>
    <row r="29" spans="1:12" ht="45" customHeight="1">
      <c r="A29" s="1039"/>
      <c r="B29" s="1039"/>
      <c r="C29" s="1039"/>
      <c r="D29" s="1039"/>
      <c r="E29" s="1039"/>
      <c r="F29" s="1039"/>
      <c r="G29" s="1039"/>
      <c r="H29" s="1039"/>
      <c r="I29" s="1039"/>
      <c r="J29" s="1039"/>
    </row>
    <row r="30" spans="1:12" ht="12.75" customHeight="1"/>
    <row r="31" spans="1:12" ht="12.75" customHeight="1">
      <c r="A31" s="1037" t="s">
        <v>530</v>
      </c>
      <c r="B31" s="1037"/>
      <c r="C31" s="1037"/>
      <c r="D31" s="1037"/>
      <c r="E31" s="1037"/>
      <c r="F31" s="1037"/>
      <c r="G31" s="1037"/>
      <c r="H31" s="1037"/>
      <c r="I31" s="1037"/>
      <c r="J31" s="1037"/>
      <c r="K31" s="1037"/>
      <c r="L31" s="1037"/>
    </row>
    <row r="32" spans="1:12" ht="12.75" customHeight="1">
      <c r="A32" s="1042" t="s">
        <v>532</v>
      </c>
      <c r="B32" s="1042"/>
      <c r="C32" s="1042"/>
      <c r="D32" s="1042"/>
      <c r="E32" s="1043"/>
      <c r="F32" s="1043"/>
      <c r="G32" s="1043"/>
      <c r="H32" s="1043"/>
      <c r="I32" s="1043"/>
      <c r="J32" s="1043"/>
      <c r="K32" s="1043"/>
      <c r="L32" s="1043"/>
    </row>
    <row r="33" spans="1:12" ht="12.75" customHeight="1">
      <c r="A33" s="1038" t="s">
        <v>534</v>
      </c>
      <c r="B33" s="1038"/>
      <c r="C33" s="1038"/>
      <c r="D33" s="1035"/>
      <c r="E33" s="1036"/>
      <c r="F33" s="295"/>
      <c r="G33" s="295"/>
      <c r="H33" s="295"/>
      <c r="I33" s="295"/>
      <c r="J33" s="295"/>
      <c r="K33" s="295"/>
      <c r="L33" s="296"/>
    </row>
    <row r="34" spans="1:12" ht="12.75" customHeight="1">
      <c r="A34" s="1038" t="s">
        <v>536</v>
      </c>
      <c r="B34" s="1038"/>
      <c r="C34" s="1038"/>
      <c r="D34" s="1035"/>
      <c r="E34" s="1036"/>
      <c r="L34" s="300"/>
    </row>
    <row r="35" spans="1:12" ht="12.75" customHeight="1">
      <c r="A35" s="1038" t="s">
        <v>537</v>
      </c>
      <c r="B35" s="1038"/>
      <c r="C35" s="1038"/>
      <c r="D35" s="1035"/>
      <c r="E35" s="1036"/>
      <c r="L35" s="300"/>
    </row>
    <row r="36" spans="1:12" ht="12.75" customHeight="1">
      <c r="A36" s="1038" t="s">
        <v>538</v>
      </c>
      <c r="B36" s="1038"/>
      <c r="C36" s="1038"/>
      <c r="D36" s="1035"/>
      <c r="E36" s="1036"/>
      <c r="L36" s="300"/>
    </row>
    <row r="37" spans="1:12" ht="12.75" customHeight="1">
      <c r="A37" s="1038" t="s">
        <v>539</v>
      </c>
      <c r="B37" s="1038"/>
      <c r="C37" s="1038"/>
      <c r="D37" s="1035"/>
      <c r="E37" s="1036"/>
      <c r="F37" s="298"/>
      <c r="G37" s="298"/>
      <c r="H37" s="298"/>
      <c r="I37" s="298"/>
      <c r="J37" s="298"/>
      <c r="K37" s="298"/>
      <c r="L37" s="299"/>
    </row>
    <row r="38" spans="1:12" ht="12.75" customHeight="1">
      <c r="A38" s="1038" t="s">
        <v>540</v>
      </c>
      <c r="B38" s="1038"/>
      <c r="C38" s="1038"/>
      <c r="D38" s="1040"/>
      <c r="E38" s="1040"/>
      <c r="F38" s="1040"/>
      <c r="G38" s="1040"/>
      <c r="H38" s="1040"/>
      <c r="I38" s="1040"/>
      <c r="J38" s="1040"/>
      <c r="K38" s="1040"/>
      <c r="L38" s="1040"/>
    </row>
    <row r="39" spans="1:12" ht="45" customHeight="1">
      <c r="A39" s="1039"/>
      <c r="B39" s="1039"/>
      <c r="C39" s="1039"/>
      <c r="D39" s="1039"/>
      <c r="E39" s="1039"/>
      <c r="F39" s="1039"/>
      <c r="G39" s="1039"/>
      <c r="H39" s="1039"/>
      <c r="I39" s="1039"/>
      <c r="J39" s="1039"/>
      <c r="K39" s="1039"/>
      <c r="L39" s="1039"/>
    </row>
    <row r="40" spans="1:12" ht="12.75" customHeight="1"/>
    <row r="41" spans="1:12" ht="12.75" hidden="1" customHeight="1"/>
    <row r="42" spans="1:12" ht="12.75" hidden="1" customHeight="1">
      <c r="B42" s="90" t="s">
        <v>503</v>
      </c>
    </row>
    <row r="43" spans="1:12" ht="12.75" hidden="1" customHeight="1">
      <c r="B43" s="90" t="s">
        <v>193</v>
      </c>
    </row>
    <row r="44" spans="1:12" ht="12.75" hidden="1" customHeight="1">
      <c r="B44" s="90" t="s">
        <v>194</v>
      </c>
    </row>
    <row r="45" spans="1:12" ht="12.75" hidden="1" customHeight="1">
      <c r="B45" s="90" t="s">
        <v>195</v>
      </c>
    </row>
    <row r="46" spans="1:12" ht="12.75" hidden="1" customHeight="1">
      <c r="B46" s="90" t="s">
        <v>196</v>
      </c>
    </row>
    <row r="47" spans="1:12" ht="12.75" hidden="1" customHeight="1">
      <c r="B47" s="90" t="s">
        <v>197</v>
      </c>
    </row>
    <row r="48" spans="1:12" ht="12.75" hidden="1" customHeight="1"/>
    <row r="49" spans="2:2" ht="12.75" hidden="1" customHeight="1">
      <c r="B49" s="90" t="s">
        <v>188</v>
      </c>
    </row>
    <row r="50" spans="2:2" ht="12.75" hidden="1" customHeight="1">
      <c r="B50" s="90" t="s">
        <v>505</v>
      </c>
    </row>
    <row r="51" spans="2:2" ht="15" hidden="1" customHeight="1">
      <c r="B51" s="90" t="s">
        <v>189</v>
      </c>
    </row>
    <row r="52" spans="2:2" ht="15" hidden="1" customHeight="1">
      <c r="B52" s="90" t="s">
        <v>507</v>
      </c>
    </row>
    <row r="53" spans="2:2" ht="15" hidden="1" customHeight="1">
      <c r="B53" s="90" t="s">
        <v>509</v>
      </c>
    </row>
    <row r="54" spans="2:2" ht="15" hidden="1" customHeight="1">
      <c r="B54" s="90" t="s">
        <v>511</v>
      </c>
    </row>
    <row r="55" spans="2:2" ht="15" hidden="1" customHeight="1"/>
    <row r="56" spans="2:2" ht="15" hidden="1" customHeight="1">
      <c r="B56" s="90" t="s">
        <v>26</v>
      </c>
    </row>
    <row r="57" spans="2:2" ht="15" hidden="1" customHeight="1">
      <c r="B57" s="90" t="s">
        <v>29</v>
      </c>
    </row>
    <row r="58" spans="2:2" ht="15" hidden="1" customHeight="1">
      <c r="B58" s="90" t="s">
        <v>516</v>
      </c>
    </row>
    <row r="59" spans="2:2" ht="15" hidden="1" customHeight="1">
      <c r="B59" s="90" t="s">
        <v>76</v>
      </c>
    </row>
    <row r="60" spans="2:2" ht="15" hidden="1" customHeight="1"/>
    <row r="61" spans="2:2" ht="15" hidden="1" customHeight="1">
      <c r="B61" s="90" t="s">
        <v>413</v>
      </c>
    </row>
    <row r="62" spans="2:2" ht="15" hidden="1" customHeight="1">
      <c r="B62" s="90" t="s">
        <v>414</v>
      </c>
    </row>
    <row r="63" spans="2:2" ht="15" hidden="1" customHeight="1">
      <c r="B63" s="90" t="s">
        <v>415</v>
      </c>
    </row>
    <row r="64" spans="2:2" ht="15" hidden="1" customHeight="1">
      <c r="B64" s="90" t="s">
        <v>416</v>
      </c>
    </row>
    <row r="65" spans="2:2" ht="15" hidden="1" customHeight="1">
      <c r="B65" s="90" t="s">
        <v>76</v>
      </c>
    </row>
    <row r="66" spans="2:2" ht="15" hidden="1" customHeight="1"/>
    <row r="67" spans="2:2" ht="15" hidden="1" customHeight="1">
      <c r="B67" s="90" t="s">
        <v>76</v>
      </c>
    </row>
    <row r="68" spans="2:2" ht="15" hidden="1" customHeight="1">
      <c r="B68" s="90" t="s">
        <v>527</v>
      </c>
    </row>
    <row r="69" spans="2:2" ht="15" hidden="1" customHeight="1">
      <c r="B69" s="90" t="s">
        <v>528</v>
      </c>
    </row>
    <row r="70" spans="2:2" ht="15" hidden="1" customHeight="1">
      <c r="B70" s="90" t="s">
        <v>529</v>
      </c>
    </row>
    <row r="71" spans="2:2" ht="15" hidden="1" customHeight="1">
      <c r="B71" s="90" t="s">
        <v>531</v>
      </c>
    </row>
    <row r="72" spans="2:2" ht="15" hidden="1" customHeight="1">
      <c r="B72" s="90" t="s">
        <v>533</v>
      </c>
    </row>
    <row r="73" spans="2:2" ht="15" hidden="1" customHeight="1">
      <c r="B73" s="90" t="s">
        <v>535</v>
      </c>
    </row>
    <row r="74" spans="2:2" ht="15" customHeight="1"/>
    <row r="75" spans="2:2" ht="15" customHeight="1"/>
    <row r="76" spans="2:2" ht="15" customHeight="1"/>
    <row r="77" spans="2:2" ht="15" customHeight="1"/>
    <row r="78" spans="2:2" ht="15" customHeight="1"/>
    <row r="79" spans="2:2" ht="15" customHeight="1"/>
    <row r="80" spans="2:2" ht="15" customHeight="1"/>
    <row r="81" ht="15" customHeight="1"/>
    <row r="82" ht="15" customHeight="1"/>
    <row r="83" ht="15" customHeight="1"/>
    <row r="84" ht="15" customHeight="1"/>
    <row r="85" ht="15" customHeight="1"/>
  </sheetData>
  <sheetProtection algorithmName="SHA-512" hashValue="l6MPCQvBSPlO2oSASbrSaqvWy2o1kOP+dMayUkt7MaU5INGorrm8SU4Tj4RscHBegv8VHklWEWuTKOA1YfaZig==" saltValue="IdwHfu+9IWkuMCQBd77CNA==" spinCount="100000" sheet="1" objects="1" scenarios="1"/>
  <mergeCells count="60">
    <mergeCell ref="A36:C36"/>
    <mergeCell ref="A37:C37"/>
    <mergeCell ref="A39:L39"/>
    <mergeCell ref="A38:L38"/>
    <mergeCell ref="A4:D4"/>
    <mergeCell ref="A9:D9"/>
    <mergeCell ref="A10:D10"/>
    <mergeCell ref="A8:D8"/>
    <mergeCell ref="A11:D11"/>
    <mergeCell ref="A6:D6"/>
    <mergeCell ref="A5:D5"/>
    <mergeCell ref="A13:D13"/>
    <mergeCell ref="B27:F27"/>
    <mergeCell ref="B12:D12"/>
    <mergeCell ref="A7:D7"/>
    <mergeCell ref="B26:F26"/>
    <mergeCell ref="A16:J16"/>
    <mergeCell ref="B23:F23"/>
    <mergeCell ref="B24:F24"/>
    <mergeCell ref="E7:J7"/>
    <mergeCell ref="E8:J8"/>
    <mergeCell ref="A21:F21"/>
    <mergeCell ref="H21:I21"/>
    <mergeCell ref="E9:J9"/>
    <mergeCell ref="E10:J10"/>
    <mergeCell ref="E11:J11"/>
    <mergeCell ref="E12:J12"/>
    <mergeCell ref="E13:J13"/>
    <mergeCell ref="E6:J6"/>
    <mergeCell ref="H28:I28"/>
    <mergeCell ref="A29:J29"/>
    <mergeCell ref="A35:C35"/>
    <mergeCell ref="A22:F22"/>
    <mergeCell ref="A25:F25"/>
    <mergeCell ref="A28:F28"/>
    <mergeCell ref="A32:L32"/>
    <mergeCell ref="A33:C33"/>
    <mergeCell ref="A34:C34"/>
    <mergeCell ref="A31:L31"/>
    <mergeCell ref="H22:I22"/>
    <mergeCell ref="H25:I25"/>
    <mergeCell ref="D33:E33"/>
    <mergeCell ref="D34:E34"/>
    <mergeCell ref="D35:E35"/>
    <mergeCell ref="A1:L1"/>
    <mergeCell ref="D36:E36"/>
    <mergeCell ref="D37:E37"/>
    <mergeCell ref="A3:J3"/>
    <mergeCell ref="H17:I17"/>
    <mergeCell ref="H18:I18"/>
    <mergeCell ref="H19:I19"/>
    <mergeCell ref="H20:I20"/>
    <mergeCell ref="A14:D14"/>
    <mergeCell ref="A17:F17"/>
    <mergeCell ref="A18:F18"/>
    <mergeCell ref="A19:F19"/>
    <mergeCell ref="A20:F20"/>
    <mergeCell ref="E14:J14"/>
    <mergeCell ref="E4:J4"/>
    <mergeCell ref="E5:J5"/>
  </mergeCells>
  <dataValidations count="5">
    <dataValidation type="list" allowBlank="1" showInputMessage="1" showErrorMessage="1" sqref="F30 E25 E28" xr:uid="{00000000-0002-0000-0A00-000000000000}">
      <formula1>#REF!</formula1>
    </dataValidation>
    <dataValidation type="list" allowBlank="1" showInputMessage="1" showErrorMessage="1" sqref="E11:J11" xr:uid="{00000000-0002-0000-0A00-000001000000}">
      <formula1>$B$48:$B$54</formula1>
    </dataValidation>
    <dataValidation type="list" allowBlank="1" showInputMessage="1" showErrorMessage="1" sqref="E10:J10" xr:uid="{00000000-0002-0000-0A00-000002000000}">
      <formula1>$B$41:$B$47</formula1>
    </dataValidation>
    <dataValidation type="list" allowBlank="1" showInputMessage="1" showErrorMessage="1" sqref="J17:J22 J25 J28 D33:E37" xr:uid="{00000000-0002-0000-0A00-000003000000}">
      <formula1>$B$55:$B$59</formula1>
    </dataValidation>
    <dataValidation type="list" allowBlank="1" showInputMessage="1" showErrorMessage="1" sqref="G23:G24 G26:G27" xr:uid="{00000000-0002-0000-0A00-000004000000}">
      <formula1>$B$55:$B$57</formula1>
    </dataValidation>
  </dataValidations>
  <pageMargins left="0.7" right="0.7" top="0.75" bottom="0.75" header="0.3" footer="0.3"/>
  <pageSetup paperSize="9" orientation="portrait"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K86"/>
  <sheetViews>
    <sheetView zoomScaleNormal="100" workbookViewId="0">
      <pane ySplit="1" topLeftCell="A2" activePane="bottomLeft" state="frozen"/>
      <selection pane="bottomLeft" sqref="A1:H1"/>
    </sheetView>
  </sheetViews>
  <sheetFormatPr baseColWidth="10" defaultColWidth="9" defaultRowHeight="14"/>
  <cols>
    <col min="1" max="1" width="8.1640625" style="108" customWidth="1"/>
    <col min="2" max="2" width="2.5" style="108" customWidth="1"/>
    <col min="3" max="3" width="50" style="108" customWidth="1"/>
    <col min="4" max="4" width="8.5" style="237" customWidth="1"/>
    <col min="5" max="6" width="9" style="127"/>
    <col min="7" max="7" width="50" style="108" customWidth="1"/>
    <col min="8" max="8" width="45.6640625" style="108" customWidth="1"/>
    <col min="9" max="9" width="9" style="108" customWidth="1"/>
    <col min="10" max="11" width="9" style="108" hidden="1" customWidth="1"/>
    <col min="12" max="12" width="9" style="108" customWidth="1"/>
    <col min="13" max="14" width="9.1640625" style="108" customWidth="1"/>
    <col min="15" max="19" width="9" style="108" customWidth="1"/>
    <col min="20" max="16384" width="9" style="108"/>
  </cols>
  <sheetData>
    <row r="1" spans="1:11" ht="33.75" customHeight="1">
      <c r="A1" s="1034" t="s">
        <v>541</v>
      </c>
      <c r="B1" s="1034"/>
      <c r="C1" s="1034"/>
      <c r="D1" s="1034"/>
      <c r="E1" s="1034"/>
      <c r="F1" s="1034"/>
      <c r="G1" s="1034"/>
      <c r="H1" s="1034"/>
      <c r="J1" s="301"/>
      <c r="K1" s="301"/>
    </row>
    <row r="2" spans="1:11" ht="30">
      <c r="A2" s="302" t="s">
        <v>103</v>
      </c>
      <c r="B2" s="587" t="s">
        <v>104</v>
      </c>
      <c r="C2" s="588"/>
      <c r="D2" s="303" t="s">
        <v>542</v>
      </c>
      <c r="E2" s="303" t="s">
        <v>106</v>
      </c>
      <c r="F2" s="303" t="s">
        <v>107</v>
      </c>
      <c r="G2" s="304" t="s">
        <v>108</v>
      </c>
      <c r="H2" s="304" t="s">
        <v>95</v>
      </c>
    </row>
    <row r="3" spans="1:11" ht="60">
      <c r="A3" s="305" t="s">
        <v>543</v>
      </c>
      <c r="B3" s="1051" t="s">
        <v>544</v>
      </c>
      <c r="C3" s="1052"/>
      <c r="D3" s="306">
        <f>IF(E3="N/A",0,IF(E3="Answer all sub questions",2,IF(E3="Yes",2,IF(E3="Partial",2,IF(E3="No",2,IF(E3="",2))))))</f>
        <v>2</v>
      </c>
      <c r="E3" s="1"/>
      <c r="F3" s="306">
        <f>IF(E3="N/A",D3,IF(E3="Answer all sub questions",0,IF(E3="Yes",D3,IF(E3="Partial",1,IF(E3="No",0,IF(E3="",0))))))</f>
        <v>0</v>
      </c>
      <c r="G3" s="84"/>
      <c r="H3" s="307" t="s">
        <v>545</v>
      </c>
    </row>
    <row r="4" spans="1:11" ht="68.25" customHeight="1">
      <c r="A4" s="308" t="s">
        <v>546</v>
      </c>
      <c r="B4" s="1064" t="s">
        <v>547</v>
      </c>
      <c r="C4" s="1065"/>
      <c r="D4" s="1053">
        <f>IF(E4="All N/A",0,IF(E4="Answer all sub questions",5,IF(E4="Yes",5,IF(E4="Partial",5,IF(E4="No",5,IF(E4="",5))))))</f>
        <v>5</v>
      </c>
      <c r="E4" s="309" t="str">
        <f>IF(K12&gt;8,"Answer all sub questions",IF(K12=(7*1.001),"All N/A",IF(K12&gt;=7,"Yes",IF(K12=0,"No",IF(K12&gt;=0.5,"Partial",IF(K12&lt;=6.5,"Partial"))))))</f>
        <v>Answer all sub questions</v>
      </c>
      <c r="F4" s="1053">
        <f>IF($E4="All N/A",$D4,IF($E4="Answer all sub questions",0,IF($E4="Yes",$D4,IF($E4="Partial",1,IF($E4="No",0,IF($E4="",0))))))</f>
        <v>0</v>
      </c>
      <c r="G4" s="2"/>
      <c r="H4" s="1061" t="s">
        <v>548</v>
      </c>
    </row>
    <row r="5" spans="1:11">
      <c r="A5" s="308"/>
      <c r="B5" s="1059" t="s">
        <v>549</v>
      </c>
      <c r="C5" s="1060"/>
      <c r="D5" s="1054"/>
      <c r="E5" s="309"/>
      <c r="F5" s="1054"/>
      <c r="G5" s="310"/>
      <c r="H5" s="1062"/>
    </row>
    <row r="6" spans="1:11" ht="41.25" customHeight="1">
      <c r="A6" s="311"/>
      <c r="B6" s="136"/>
      <c r="C6" s="312" t="s">
        <v>550</v>
      </c>
      <c r="D6" s="1054"/>
      <c r="E6" s="1"/>
      <c r="F6" s="1054"/>
      <c r="G6" s="4"/>
      <c r="H6" s="1062"/>
      <c r="J6" s="95">
        <f t="shared" ref="J6:J12" si="0">IF(E6="",100,IF(E6="Yes",1,IF(E6="No",0,IF(E6="Partial",0.5,IF(E6="N/A",1.001)))))</f>
        <v>100</v>
      </c>
    </row>
    <row r="7" spans="1:11" ht="54.75" customHeight="1">
      <c r="A7" s="311"/>
      <c r="B7" s="136"/>
      <c r="C7" s="312" t="s">
        <v>551</v>
      </c>
      <c r="D7" s="1054"/>
      <c r="E7" s="1"/>
      <c r="F7" s="1054"/>
      <c r="G7" s="4"/>
      <c r="H7" s="1062"/>
      <c r="J7" s="95">
        <f t="shared" si="0"/>
        <v>100</v>
      </c>
    </row>
    <row r="8" spans="1:11" ht="29.25" customHeight="1">
      <c r="A8" s="311"/>
      <c r="B8" s="136"/>
      <c r="C8" s="312" t="s">
        <v>552</v>
      </c>
      <c r="D8" s="1054"/>
      <c r="E8" s="1"/>
      <c r="F8" s="1054"/>
      <c r="G8" s="4"/>
      <c r="H8" s="1062"/>
      <c r="J8" s="95">
        <f t="shared" si="0"/>
        <v>100</v>
      </c>
    </row>
    <row r="9" spans="1:11" ht="29.25" customHeight="1">
      <c r="A9" s="311"/>
      <c r="B9" s="136"/>
      <c r="C9" s="312" t="s">
        <v>553</v>
      </c>
      <c r="D9" s="1054"/>
      <c r="E9" s="1"/>
      <c r="F9" s="1054"/>
      <c r="G9" s="4"/>
      <c r="H9" s="1062"/>
      <c r="J9" s="95">
        <f t="shared" si="0"/>
        <v>100</v>
      </c>
    </row>
    <row r="10" spans="1:11" ht="55.5" customHeight="1">
      <c r="A10" s="311"/>
      <c r="B10" s="136"/>
      <c r="C10" s="312" t="s">
        <v>554</v>
      </c>
      <c r="D10" s="1054"/>
      <c r="E10" s="1"/>
      <c r="F10" s="1054"/>
      <c r="G10" s="4"/>
      <c r="H10" s="1062"/>
      <c r="J10" s="95">
        <f t="shared" si="0"/>
        <v>100</v>
      </c>
    </row>
    <row r="11" spans="1:11" ht="29.25" customHeight="1">
      <c r="A11" s="311"/>
      <c r="B11" s="136"/>
      <c r="C11" s="312" t="s">
        <v>555</v>
      </c>
      <c r="D11" s="1054"/>
      <c r="E11" s="1"/>
      <c r="F11" s="1054"/>
      <c r="G11" s="4"/>
      <c r="H11" s="1062"/>
      <c r="J11" s="95">
        <f t="shared" si="0"/>
        <v>100</v>
      </c>
    </row>
    <row r="12" spans="1:11" ht="28.5" customHeight="1">
      <c r="A12" s="168"/>
      <c r="B12" s="136"/>
      <c r="C12" s="312" t="s">
        <v>556</v>
      </c>
      <c r="D12" s="1055"/>
      <c r="E12" s="1"/>
      <c r="F12" s="1055"/>
      <c r="G12" s="4"/>
      <c r="H12" s="1063"/>
      <c r="J12" s="95">
        <f t="shared" si="0"/>
        <v>100</v>
      </c>
      <c r="K12" s="108">
        <f>SUM(J6:J12)</f>
        <v>700</v>
      </c>
    </row>
    <row r="13" spans="1:11" ht="108">
      <c r="A13" s="313" t="s">
        <v>557</v>
      </c>
      <c r="B13" s="1064" t="s">
        <v>558</v>
      </c>
      <c r="C13" s="1065"/>
      <c r="D13" s="306">
        <f>IF(E13="N/A",0,IF(E13="Answer all sub questions",2,IF(E13="Yes",2,IF(E13="Partial",2,IF(E13="No",2,IF(E13="",2))))))</f>
        <v>2</v>
      </c>
      <c r="E13" s="1"/>
      <c r="F13" s="306">
        <f>IF(E13="N/A",D13,IF(E13="Answer all sub questions",0,IF(E13="Yes",D13,IF(E13="Partial",1,IF(E13="No",0,IF(E13="",0))))))</f>
        <v>0</v>
      </c>
      <c r="G13" s="84"/>
      <c r="H13" s="307" t="s">
        <v>559</v>
      </c>
    </row>
    <row r="14" spans="1:11" ht="72">
      <c r="A14" s="313" t="s">
        <v>560</v>
      </c>
      <c r="B14" s="1064" t="s">
        <v>561</v>
      </c>
      <c r="C14" s="1065"/>
      <c r="D14" s="306">
        <f>IF(E14="N/A",0,IF(E14="Answer all sub questions",2,IF(E14="Yes",2,IF(E14="Partial",2,IF(E14="No",2,IF(E14="",2))))))</f>
        <v>2</v>
      </c>
      <c r="E14" s="1"/>
      <c r="F14" s="306">
        <f>IF(E14="N/A",D14,IF(E14="Answer all sub questions",0,IF(E14="Yes",D14,IF(E14="Partial",1,IF(E14="No",0,IF(E14="",0))))))</f>
        <v>0</v>
      </c>
      <c r="G14" s="84"/>
      <c r="H14" s="307" t="s">
        <v>562</v>
      </c>
    </row>
    <row r="15" spans="1:11" ht="67.5" customHeight="1">
      <c r="A15" s="314" t="s">
        <v>110</v>
      </c>
      <c r="B15" s="1064" t="s">
        <v>563</v>
      </c>
      <c r="C15" s="1065"/>
      <c r="D15" s="306">
        <f>IF(E15="All N/A",0,IF(E15="Answer all sub questions",5,IF(E15="Yes",5,IF(E15="Partial",5,IF(E15="No",5,IF(E15="",5))))))</f>
        <v>5</v>
      </c>
      <c r="E15" s="309" t="str">
        <f>IF(K73&gt;58,"Answer all sub questions",IF(K73=(57*1.001),"All N/A",IF(K73&gt;=57,"Yes",IF(K73=24.024,"No",IF(K73=23.023,"No",IF(K73=22.022,"No",IF(K73=21.021,"No",IF(K73=20.02,"No",IF(K73=19.019,"No",IF(K73=18.018,"No",IF(K73=17.017,"No",IF(K73=16.016,"No",IF(K73=15.015,"No",IF(K73=14.014,"No",IF(K73=13.013,"No",IF(K73=12.012,"No",IF(K73=11.011,"No",IF(K73=10.01,"No",IF(K73=9.009,"No",IF(K73=8.008,"No",IF(K73=7.007,"No",IF(K73=6.006,"No",IF(K73=5.005,"No",IF(K73=4.004,"No",IF(K73=3.003,"No",IF(K73=2.002,"No",IF(K73=1.001,"No",IF(K73=0,"No",IF(K73&gt;=0.5,"Partial",IF(K73&lt;=56.5,"Partial"))))))))))))))))))))))))))))))</f>
        <v>Answer all sub questions</v>
      </c>
      <c r="F15" s="306">
        <f>IF(E15="All N/A",D15,IF(E15="Answer all sub questions",0,IF(E15="Yes",D15,IF(E15="Partial",1,IF(E15="No",0,IF(E15="",0))))))</f>
        <v>0</v>
      </c>
      <c r="G15" s="5"/>
      <c r="H15" s="307" t="s">
        <v>564</v>
      </c>
    </row>
    <row r="16" spans="1:11" ht="29.25" customHeight="1">
      <c r="A16" s="311"/>
      <c r="B16" s="1059" t="s">
        <v>565</v>
      </c>
      <c r="C16" s="1060"/>
      <c r="D16" s="315"/>
      <c r="E16" s="315"/>
      <c r="F16" s="305"/>
      <c r="G16" s="221"/>
      <c r="H16" s="307"/>
    </row>
    <row r="17" spans="1:10" ht="145.5" customHeight="1">
      <c r="A17" s="311"/>
      <c r="B17" s="136"/>
      <c r="C17" s="316" t="s">
        <v>566</v>
      </c>
      <c r="D17" s="309"/>
      <c r="E17" s="1"/>
      <c r="F17" s="309"/>
      <c r="G17" s="6"/>
      <c r="H17" s="307" t="s">
        <v>567</v>
      </c>
      <c r="J17" s="95">
        <f t="shared" ref="J17:J51" si="1">IF(E17="",100,IF(E17="Yes",1,IF(E17="No",0,IF(E17="Partial",0.5,IF(E17="N/A",1.001)))))</f>
        <v>100</v>
      </c>
    </row>
    <row r="18" spans="1:10" ht="198.75" customHeight="1">
      <c r="A18" s="311"/>
      <c r="B18" s="136"/>
      <c r="C18" s="316" t="s">
        <v>568</v>
      </c>
      <c r="D18" s="309"/>
      <c r="E18" s="1"/>
      <c r="F18" s="309"/>
      <c r="G18" s="6"/>
      <c r="H18" s="307" t="s">
        <v>569</v>
      </c>
      <c r="J18" s="95">
        <f t="shared" si="1"/>
        <v>100</v>
      </c>
    </row>
    <row r="19" spans="1:10" ht="146.25" customHeight="1">
      <c r="A19" s="311"/>
      <c r="B19" s="136"/>
      <c r="C19" s="316" t="s">
        <v>570</v>
      </c>
      <c r="D19" s="309"/>
      <c r="E19" s="1"/>
      <c r="F19" s="309"/>
      <c r="G19" s="6"/>
      <c r="H19" s="307" t="s">
        <v>571</v>
      </c>
      <c r="J19" s="95">
        <f t="shared" si="1"/>
        <v>100</v>
      </c>
    </row>
    <row r="20" spans="1:10" ht="156" customHeight="1">
      <c r="A20" s="311"/>
      <c r="B20" s="136"/>
      <c r="C20" s="316" t="s">
        <v>572</v>
      </c>
      <c r="D20" s="309"/>
      <c r="E20" s="1"/>
      <c r="F20" s="309"/>
      <c r="G20" s="6"/>
      <c r="H20" s="307" t="s">
        <v>573</v>
      </c>
      <c r="J20" s="95">
        <f t="shared" si="1"/>
        <v>100</v>
      </c>
    </row>
    <row r="21" spans="1:10" ht="130.5" customHeight="1">
      <c r="A21" s="311"/>
      <c r="B21" s="136"/>
      <c r="C21" s="316" t="s">
        <v>574</v>
      </c>
      <c r="D21" s="309"/>
      <c r="E21" s="1"/>
      <c r="F21" s="309"/>
      <c r="G21" s="6"/>
      <c r="H21" s="307" t="s">
        <v>575</v>
      </c>
      <c r="J21" s="95">
        <f t="shared" si="1"/>
        <v>100</v>
      </c>
    </row>
    <row r="22" spans="1:10" ht="198.75" customHeight="1">
      <c r="A22" s="311"/>
      <c r="B22" s="136"/>
      <c r="C22" s="316" t="s">
        <v>576</v>
      </c>
      <c r="D22" s="309"/>
      <c r="E22" s="1"/>
      <c r="F22" s="309"/>
      <c r="G22" s="6"/>
      <c r="H22" s="307" t="s">
        <v>577</v>
      </c>
      <c r="J22" s="95">
        <f t="shared" si="1"/>
        <v>100</v>
      </c>
    </row>
    <row r="23" spans="1:10" ht="147.75" customHeight="1">
      <c r="A23" s="311"/>
      <c r="B23" s="136"/>
      <c r="C23" s="316" t="s">
        <v>578</v>
      </c>
      <c r="D23" s="309"/>
      <c r="E23" s="1"/>
      <c r="F23" s="309"/>
      <c r="G23" s="6"/>
      <c r="H23" s="307" t="s">
        <v>579</v>
      </c>
      <c r="J23" s="95">
        <f t="shared" si="1"/>
        <v>100</v>
      </c>
    </row>
    <row r="24" spans="1:10" ht="93" customHeight="1">
      <c r="A24" s="311"/>
      <c r="B24" s="136"/>
      <c r="C24" s="316" t="s">
        <v>580</v>
      </c>
      <c r="D24" s="309"/>
      <c r="E24" s="1"/>
      <c r="F24" s="309"/>
      <c r="G24" s="6"/>
      <c r="H24" s="307" t="s">
        <v>581</v>
      </c>
      <c r="J24" s="95">
        <f t="shared" si="1"/>
        <v>100</v>
      </c>
    </row>
    <row r="25" spans="1:10" ht="168.75" customHeight="1">
      <c r="A25" s="311"/>
      <c r="B25" s="136"/>
      <c r="C25" s="316" t="s">
        <v>582</v>
      </c>
      <c r="D25" s="309"/>
      <c r="E25" s="1"/>
      <c r="F25" s="309"/>
      <c r="G25" s="6"/>
      <c r="H25" s="307" t="s">
        <v>583</v>
      </c>
      <c r="J25" s="95">
        <f t="shared" si="1"/>
        <v>100</v>
      </c>
    </row>
    <row r="26" spans="1:10" ht="160.5" customHeight="1">
      <c r="A26" s="311"/>
      <c r="B26" s="136"/>
      <c r="C26" s="316" t="s">
        <v>584</v>
      </c>
      <c r="D26" s="309"/>
      <c r="E26" s="1"/>
      <c r="F26" s="309"/>
      <c r="G26" s="6"/>
      <c r="H26" s="307" t="s">
        <v>585</v>
      </c>
      <c r="J26" s="95">
        <f t="shared" si="1"/>
        <v>100</v>
      </c>
    </row>
    <row r="27" spans="1:10" ht="162" customHeight="1">
      <c r="A27" s="311"/>
      <c r="B27" s="136"/>
      <c r="C27" s="316" t="s">
        <v>586</v>
      </c>
      <c r="D27" s="309"/>
      <c r="E27" s="1"/>
      <c r="F27" s="309"/>
      <c r="G27" s="6"/>
      <c r="H27" s="307" t="s">
        <v>587</v>
      </c>
      <c r="J27" s="95">
        <f t="shared" si="1"/>
        <v>100</v>
      </c>
    </row>
    <row r="28" spans="1:10" ht="118.5" customHeight="1">
      <c r="A28" s="311"/>
      <c r="B28" s="136"/>
      <c r="C28" s="316" t="s">
        <v>588</v>
      </c>
      <c r="D28" s="309"/>
      <c r="E28" s="1"/>
      <c r="F28" s="309"/>
      <c r="G28" s="6"/>
      <c r="H28" s="307" t="s">
        <v>589</v>
      </c>
      <c r="J28" s="95">
        <f t="shared" si="1"/>
        <v>100</v>
      </c>
    </row>
    <row r="29" spans="1:10" ht="143.25" customHeight="1">
      <c r="A29" s="311"/>
      <c r="B29" s="136"/>
      <c r="C29" s="316" t="s">
        <v>590</v>
      </c>
      <c r="D29" s="309"/>
      <c r="E29" s="1"/>
      <c r="F29" s="309"/>
      <c r="G29" s="6"/>
      <c r="H29" s="307" t="s">
        <v>591</v>
      </c>
      <c r="J29" s="95">
        <f t="shared" si="1"/>
        <v>100</v>
      </c>
    </row>
    <row r="30" spans="1:10" ht="107.25" customHeight="1">
      <c r="A30" s="311"/>
      <c r="B30" s="136"/>
      <c r="C30" s="316" t="s">
        <v>592</v>
      </c>
      <c r="D30" s="309"/>
      <c r="E30" s="1"/>
      <c r="F30" s="309"/>
      <c r="G30" s="6"/>
      <c r="H30" s="307" t="s">
        <v>593</v>
      </c>
      <c r="J30" s="95">
        <f t="shared" si="1"/>
        <v>100</v>
      </c>
    </row>
    <row r="31" spans="1:10" ht="174.75" customHeight="1">
      <c r="A31" s="311"/>
      <c r="B31" s="136"/>
      <c r="C31" s="316" t="s">
        <v>594</v>
      </c>
      <c r="D31" s="309"/>
      <c r="E31" s="1"/>
      <c r="F31" s="309"/>
      <c r="G31" s="6"/>
      <c r="H31" s="307" t="s">
        <v>595</v>
      </c>
      <c r="J31" s="95">
        <f t="shared" si="1"/>
        <v>100</v>
      </c>
    </row>
    <row r="32" spans="1:10" ht="82.5" customHeight="1">
      <c r="A32" s="311"/>
      <c r="B32" s="136"/>
      <c r="C32" s="316" t="s">
        <v>596</v>
      </c>
      <c r="D32" s="309"/>
      <c r="E32" s="1"/>
      <c r="F32" s="309"/>
      <c r="G32" s="6"/>
      <c r="H32" s="307" t="s">
        <v>597</v>
      </c>
      <c r="J32" s="95">
        <f t="shared" si="1"/>
        <v>100</v>
      </c>
    </row>
    <row r="33" spans="1:10" ht="173.25" customHeight="1">
      <c r="A33" s="311"/>
      <c r="B33" s="136"/>
      <c r="C33" s="316" t="s">
        <v>598</v>
      </c>
      <c r="D33" s="309"/>
      <c r="E33" s="1"/>
      <c r="F33" s="309"/>
      <c r="G33" s="6"/>
      <c r="H33" s="307" t="s">
        <v>599</v>
      </c>
      <c r="J33" s="95">
        <f t="shared" si="1"/>
        <v>100</v>
      </c>
    </row>
    <row r="34" spans="1:10" ht="95.25" customHeight="1">
      <c r="A34" s="311"/>
      <c r="B34" s="136"/>
      <c r="C34" s="316" t="s">
        <v>600</v>
      </c>
      <c r="D34" s="309"/>
      <c r="E34" s="1"/>
      <c r="F34" s="309"/>
      <c r="G34" s="6"/>
      <c r="H34" s="307" t="s">
        <v>601</v>
      </c>
      <c r="J34" s="95">
        <f t="shared" si="1"/>
        <v>100</v>
      </c>
    </row>
    <row r="35" spans="1:10" ht="122.25" customHeight="1">
      <c r="A35" s="311"/>
      <c r="B35" s="136"/>
      <c r="C35" s="316" t="s">
        <v>602</v>
      </c>
      <c r="D35" s="309"/>
      <c r="E35" s="1"/>
      <c r="F35" s="309"/>
      <c r="G35" s="6"/>
      <c r="H35" s="307" t="s">
        <v>603</v>
      </c>
      <c r="J35" s="95">
        <f t="shared" si="1"/>
        <v>100</v>
      </c>
    </row>
    <row r="36" spans="1:10" ht="118.5" customHeight="1">
      <c r="A36" s="311"/>
      <c r="B36" s="136"/>
      <c r="C36" s="316" t="s">
        <v>604</v>
      </c>
      <c r="D36" s="309"/>
      <c r="E36" s="1"/>
      <c r="F36" s="309"/>
      <c r="G36" s="6"/>
      <c r="H36" s="307" t="s">
        <v>605</v>
      </c>
      <c r="J36" s="95">
        <f t="shared" si="1"/>
        <v>100</v>
      </c>
    </row>
    <row r="37" spans="1:10" ht="69" customHeight="1">
      <c r="A37" s="311"/>
      <c r="B37" s="136"/>
      <c r="C37" s="316" t="s">
        <v>606</v>
      </c>
      <c r="D37" s="309"/>
      <c r="E37" s="1"/>
      <c r="F37" s="309"/>
      <c r="G37" s="6"/>
      <c r="H37" s="307" t="s">
        <v>607</v>
      </c>
      <c r="J37" s="95">
        <f t="shared" si="1"/>
        <v>100</v>
      </c>
    </row>
    <row r="38" spans="1:10" ht="96.75" customHeight="1">
      <c r="A38" s="311"/>
      <c r="B38" s="136"/>
      <c r="C38" s="316" t="s">
        <v>608</v>
      </c>
      <c r="D38" s="309"/>
      <c r="E38" s="1"/>
      <c r="F38" s="309"/>
      <c r="G38" s="6"/>
      <c r="H38" s="307" t="s">
        <v>609</v>
      </c>
      <c r="J38" s="95">
        <f t="shared" si="1"/>
        <v>100</v>
      </c>
    </row>
    <row r="39" spans="1:10" ht="169.5" customHeight="1">
      <c r="A39" s="311"/>
      <c r="B39" s="136"/>
      <c r="C39" s="316" t="s">
        <v>610</v>
      </c>
      <c r="D39" s="309"/>
      <c r="E39" s="1"/>
      <c r="F39" s="309"/>
      <c r="G39" s="6"/>
      <c r="H39" s="307" t="s">
        <v>611</v>
      </c>
      <c r="J39" s="95">
        <f t="shared" si="1"/>
        <v>100</v>
      </c>
    </row>
    <row r="40" spans="1:10" ht="196.5" customHeight="1">
      <c r="A40" s="311"/>
      <c r="B40" s="136"/>
      <c r="C40" s="316" t="s">
        <v>612</v>
      </c>
      <c r="D40" s="309"/>
      <c r="E40" s="1"/>
      <c r="F40" s="309"/>
      <c r="G40" s="6"/>
      <c r="H40" s="307" t="s">
        <v>613</v>
      </c>
      <c r="J40" s="95">
        <f t="shared" si="1"/>
        <v>100</v>
      </c>
    </row>
    <row r="41" spans="1:10" ht="106.5" customHeight="1">
      <c r="A41" s="311"/>
      <c r="B41" s="136"/>
      <c r="C41" s="316" t="s">
        <v>614</v>
      </c>
      <c r="D41" s="309"/>
      <c r="E41" s="1"/>
      <c r="F41" s="309"/>
      <c r="G41" s="6"/>
      <c r="H41" s="307" t="s">
        <v>615</v>
      </c>
      <c r="J41" s="95">
        <f t="shared" si="1"/>
        <v>100</v>
      </c>
    </row>
    <row r="42" spans="1:10" ht="171" customHeight="1">
      <c r="A42" s="311"/>
      <c r="B42" s="136"/>
      <c r="C42" s="316" t="s">
        <v>616</v>
      </c>
      <c r="D42" s="309"/>
      <c r="E42" s="1"/>
      <c r="F42" s="309"/>
      <c r="G42" s="6"/>
      <c r="H42" s="307" t="s">
        <v>617</v>
      </c>
      <c r="J42" s="95">
        <f t="shared" si="1"/>
        <v>100</v>
      </c>
    </row>
    <row r="43" spans="1:10" ht="172.5" customHeight="1">
      <c r="A43" s="311"/>
      <c r="B43" s="136"/>
      <c r="C43" s="316" t="s">
        <v>618</v>
      </c>
      <c r="D43" s="309"/>
      <c r="E43" s="1"/>
      <c r="F43" s="309"/>
      <c r="G43" s="6"/>
      <c r="H43" s="307" t="s">
        <v>619</v>
      </c>
      <c r="J43" s="95">
        <f t="shared" si="1"/>
        <v>100</v>
      </c>
    </row>
    <row r="44" spans="1:10" ht="160.5" customHeight="1">
      <c r="A44" s="311"/>
      <c r="B44" s="136"/>
      <c r="C44" s="316" t="s">
        <v>620</v>
      </c>
      <c r="D44" s="309"/>
      <c r="E44" s="1"/>
      <c r="F44" s="309"/>
      <c r="G44" s="6"/>
      <c r="H44" s="307" t="s">
        <v>621</v>
      </c>
      <c r="J44" s="95">
        <f t="shared" si="1"/>
        <v>100</v>
      </c>
    </row>
    <row r="45" spans="1:10" ht="72" customHeight="1">
      <c r="A45" s="311"/>
      <c r="B45" s="136"/>
      <c r="C45" s="316" t="s">
        <v>622</v>
      </c>
      <c r="D45" s="309"/>
      <c r="E45" s="1"/>
      <c r="F45" s="309"/>
      <c r="G45" s="6"/>
      <c r="H45" s="307" t="s">
        <v>623</v>
      </c>
      <c r="J45" s="95">
        <f t="shared" si="1"/>
        <v>100</v>
      </c>
    </row>
    <row r="46" spans="1:10" ht="173.25" customHeight="1">
      <c r="A46" s="311"/>
      <c r="B46" s="136"/>
      <c r="C46" s="316" t="s">
        <v>624</v>
      </c>
      <c r="D46" s="309"/>
      <c r="E46" s="1"/>
      <c r="F46" s="309"/>
      <c r="G46" s="6"/>
      <c r="H46" s="307" t="s">
        <v>625</v>
      </c>
      <c r="J46" s="95">
        <f t="shared" si="1"/>
        <v>100</v>
      </c>
    </row>
    <row r="47" spans="1:10" ht="131.25" customHeight="1">
      <c r="A47" s="311"/>
      <c r="B47" s="136"/>
      <c r="C47" s="316" t="s">
        <v>626</v>
      </c>
      <c r="D47" s="309"/>
      <c r="E47" s="1"/>
      <c r="F47" s="309"/>
      <c r="G47" s="6"/>
      <c r="H47" s="307" t="s">
        <v>627</v>
      </c>
      <c r="J47" s="95">
        <f t="shared" si="1"/>
        <v>100</v>
      </c>
    </row>
    <row r="48" spans="1:10" ht="159.75" customHeight="1">
      <c r="A48" s="311"/>
      <c r="B48" s="136"/>
      <c r="C48" s="316" t="s">
        <v>628</v>
      </c>
      <c r="D48" s="309"/>
      <c r="E48" s="1"/>
      <c r="F48" s="309"/>
      <c r="G48" s="6"/>
      <c r="H48" s="307" t="s">
        <v>629</v>
      </c>
      <c r="J48" s="95">
        <f t="shared" si="1"/>
        <v>100</v>
      </c>
    </row>
    <row r="49" spans="1:10" ht="158.25" customHeight="1">
      <c r="A49" s="311"/>
      <c r="B49" s="136"/>
      <c r="C49" s="316" t="s">
        <v>630</v>
      </c>
      <c r="D49" s="309"/>
      <c r="E49" s="1"/>
      <c r="F49" s="309"/>
      <c r="G49" s="6"/>
      <c r="H49" s="307" t="s">
        <v>631</v>
      </c>
      <c r="J49" s="95">
        <f t="shared" si="1"/>
        <v>100</v>
      </c>
    </row>
    <row r="50" spans="1:10" ht="147.75" customHeight="1">
      <c r="A50" s="311"/>
      <c r="B50" s="136"/>
      <c r="C50" s="316" t="s">
        <v>632</v>
      </c>
      <c r="D50" s="309"/>
      <c r="E50" s="1"/>
      <c r="F50" s="309"/>
      <c r="G50" s="6"/>
      <c r="H50" s="307" t="s">
        <v>633</v>
      </c>
      <c r="J50" s="95">
        <f t="shared" si="1"/>
        <v>100</v>
      </c>
    </row>
    <row r="51" spans="1:10" ht="94.5" customHeight="1">
      <c r="B51" s="136"/>
      <c r="C51" s="316" t="s">
        <v>634</v>
      </c>
      <c r="D51" s="309"/>
      <c r="E51" s="1"/>
      <c r="F51" s="309"/>
      <c r="G51" s="6"/>
      <c r="H51" s="307" t="s">
        <v>635</v>
      </c>
      <c r="J51" s="95">
        <f t="shared" si="1"/>
        <v>100</v>
      </c>
    </row>
    <row r="52" spans="1:10" ht="15">
      <c r="B52" s="317"/>
      <c r="C52" s="318" t="s">
        <v>1520</v>
      </c>
      <c r="D52" s="595"/>
      <c r="E52" s="319" t="str">
        <f>IF('General AMR Module'!$Q$129="Answer all sub questions","",IF('General AMR Module'!$Q$129="","",'General AMR Module'!$Q$129))</f>
        <v/>
      </c>
      <c r="F52" s="595"/>
      <c r="G52" s="1056"/>
      <c r="H52" s="1047"/>
      <c r="J52" s="95">
        <f>IF(E52="",100,IF(E52="Yes",1,IF(E52="No",0,IF(E52="Partial",0.5,IF(E52="N/A",1.001)))))</f>
        <v>100</v>
      </c>
    </row>
    <row r="53" spans="1:10" ht="15">
      <c r="B53" s="317"/>
      <c r="C53" s="318" t="s">
        <v>1521</v>
      </c>
      <c r="D53" s="1050"/>
      <c r="E53" s="319" t="str">
        <f>IF('General AMR Module'!$Q$135="Answer all sub questions","",IF('General AMR Module'!$Q$135="","",'General AMR Module'!$Q$135))</f>
        <v/>
      </c>
      <c r="F53" s="1050"/>
      <c r="G53" s="1057"/>
      <c r="H53" s="1048"/>
      <c r="J53" s="95">
        <f>IF(E53="",100,IF(E53="Yes",1,IF(E53="No",0,IF(E53="Partial",0.5,IF(E53="N/A",1.001)))))</f>
        <v>100</v>
      </c>
    </row>
    <row r="54" spans="1:10" ht="15">
      <c r="B54" s="317"/>
      <c r="C54" s="318" t="s">
        <v>1522</v>
      </c>
      <c r="D54" s="1050"/>
      <c r="E54" s="319" t="str">
        <f>IF('General AMR Module'!$Q$140="Answer all sub questions","",IF('General AMR Module'!$Q$140="","",'General AMR Module'!$Q$140))</f>
        <v/>
      </c>
      <c r="F54" s="1050"/>
      <c r="G54" s="1057"/>
      <c r="H54" s="1048"/>
      <c r="J54" s="95">
        <f>IF(E54="",100,IF(E54="Yes",1,IF(E54="No",0,IF(E54="Partial",0.5,IF(E54="N/A",1.001)))))</f>
        <v>100</v>
      </c>
    </row>
    <row r="55" spans="1:10" ht="15">
      <c r="B55" s="317"/>
      <c r="C55" s="318" t="s">
        <v>2125</v>
      </c>
      <c r="D55" s="1050"/>
      <c r="E55" s="319" t="str">
        <f>IF('General AMR Module'!$Q$146="Answer all sub questions","",IF('General AMR Module'!$Q$146="","",'General AMR Module'!$Q$146))</f>
        <v/>
      </c>
      <c r="F55" s="1050"/>
      <c r="G55" s="1057"/>
      <c r="H55" s="1048"/>
      <c r="J55" s="95">
        <f>IF(E55="",100,IF(E55="Yes",1,IF(E55="No",0,IF(E55="Partial",0.5,IF(E55="N/A",1.001)))))</f>
        <v>100</v>
      </c>
    </row>
    <row r="56" spans="1:10" ht="15">
      <c r="B56" s="317"/>
      <c r="C56" s="318" t="s">
        <v>1220</v>
      </c>
      <c r="D56" s="1050"/>
      <c r="E56" s="319" t="str">
        <f>IF('Set Audit Scope'!$F$5="Choose from drop-down menu --&gt;","",IF('Set Audit Scope'!$F$5="","",IF('Set Audit Scope'!$F$5="No","N/A",IF('Set Audit Scope'!$F$5="N/A","N/A",IF('Set Audit Scope'!$F$5="Yes",(IF('Urine Module'!$Q$65="Answer all sub questions","",IF('Urine Module'!$Q$65&lt;&gt;"Answer all sub questions",'Urine Module'!$Q$65))))))))</f>
        <v/>
      </c>
      <c r="F56" s="1050"/>
      <c r="G56" s="1057"/>
      <c r="H56" s="1048"/>
      <c r="J56" s="95">
        <f>IF(E56="",100,IF(E56="Yes",1,IF(E56="No",0,IF(E56="Partial",0.5,IF(E56="N/A",1.001)))))</f>
        <v>100</v>
      </c>
    </row>
    <row r="57" spans="1:10" ht="15">
      <c r="B57" s="317"/>
      <c r="C57" s="318" t="s">
        <v>1221</v>
      </c>
      <c r="D57" s="1050"/>
      <c r="E57" s="319" t="str">
        <f>IF('Set Audit Scope'!$F$5="Choose from drop-down menu --&gt;","",IF('Set Audit Scope'!$F$5="","",IF('Set Audit Scope'!$F$5="No","N/A",IF('Set Audit Scope'!$F$5="N/A","N/A",IF('Set Audit Scope'!$F$5="Yes",(IF('Urine Module'!$Q$73="","",IF('Urine Module'!$Q$73&lt;&gt;"",'Urine Module'!$Q$73))))))))</f>
        <v/>
      </c>
      <c r="F57" s="1050"/>
      <c r="G57" s="1057"/>
      <c r="H57" s="1048"/>
      <c r="J57" s="95">
        <f t="shared" ref="J57:J58" si="2">IF(E57="",100,IF(E57="Yes",1,IF(E57="No",0,IF(E57="Partial",0.5,IF(E57="N/A",1.001)))))</f>
        <v>100</v>
      </c>
    </row>
    <row r="58" spans="1:10" ht="15">
      <c r="B58" s="317"/>
      <c r="C58" s="318" t="s">
        <v>1222</v>
      </c>
      <c r="D58" s="1050"/>
      <c r="E58" s="319" t="str">
        <f>IF('Set Audit Scope'!$F$5="Choose from drop-down menu --&gt;","",IF('Set Audit Scope'!$F$5="","",IF('Set Audit Scope'!$F$5="No","N/A",IF('Set Audit Scope'!$F$5="N/A","N/A",IF('Set Audit Scope'!$F$5="Yes",(IF('Urine Module'!$Q$75="Answer all sub questions","",IF('Urine Module'!$Q$75&lt;&gt;"Answer all sub questions",'Urine Module'!$Q$75))))))))</f>
        <v/>
      </c>
      <c r="F58" s="1050"/>
      <c r="G58" s="1057"/>
      <c r="H58" s="1048"/>
      <c r="J58" s="95">
        <f t="shared" si="2"/>
        <v>100</v>
      </c>
    </row>
    <row r="59" spans="1:10" ht="15">
      <c r="B59" s="317"/>
      <c r="C59" s="318" t="s">
        <v>1248</v>
      </c>
      <c r="D59" s="1050"/>
      <c r="E59" s="319" t="str">
        <f>IF('Set Audit Scope'!$F$6="Choose from drop-down menu --&gt;","",IF('Set Audit Scope'!$F$6="","",IF('Set Audit Scope'!$F$6="No","N/A",IF('Set Audit Scope'!$F$6="N/A","N/A",IF('Set Audit Scope'!$F$6="Yes",(IF('Feces Module'!$Q$36="Answer all sub questions","",IF('Feces Module'!$Q$36&lt;&gt;"Answer all sub questions",'Feces Module'!$Q$36))))))))</f>
        <v/>
      </c>
      <c r="F59" s="1050"/>
      <c r="G59" s="1057"/>
      <c r="H59" s="1048"/>
      <c r="J59" s="95">
        <f t="shared" ref="J59:J70" si="3">IF(E59="",100,IF(E59="Yes",1,IF(E59="No",0,IF(E59="Partial",0.5,IF(E59="N/A",1.001)))))</f>
        <v>100</v>
      </c>
    </row>
    <row r="60" spans="1:10" ht="15">
      <c r="B60" s="317"/>
      <c r="C60" s="318" t="s">
        <v>1249</v>
      </c>
      <c r="D60" s="1050"/>
      <c r="E60" s="319" t="str">
        <f>IF('Set Audit Scope'!$F$6="Choose from drop-down menu --&gt;","",IF('Set Audit Scope'!$F$6="","",IF('Set Audit Scope'!$F$6="No","N/A",IF('Set Audit Scope'!$F$6="N/A","N/A",IF('Set Audit Scope'!$F$6="Yes",(IF('Feces Module'!$Q$44="","",IF('Feces Module'!$Q$44&lt;&gt;" ",'Feces Module'!$Q$44))))))))</f>
        <v/>
      </c>
      <c r="F60" s="1050"/>
      <c r="G60" s="1057"/>
      <c r="H60" s="1048"/>
      <c r="J60" s="95">
        <f t="shared" si="3"/>
        <v>100</v>
      </c>
    </row>
    <row r="61" spans="1:10" ht="15">
      <c r="B61" s="317"/>
      <c r="C61" s="318" t="s">
        <v>1250</v>
      </c>
      <c r="D61" s="1050"/>
      <c r="E61" s="319" t="str">
        <f>IF('Set Audit Scope'!$F$6="Choose from drop-down menu --&gt;","",IF('Set Audit Scope'!$F$6="","",IF('Set Audit Scope'!$F$6="No","N/A",IF('Set Audit Scope'!$F$6="N/A","N/A",IF('Set Audit Scope'!$F$6="Yes",(IF('Feces Module'!$Q$46="Answer all sub questions","",IF('Feces Module'!$Q$46&lt;&gt;"Answer all sub questions",'Feces Module'!$Q$46))))))))</f>
        <v/>
      </c>
      <c r="F61" s="1050"/>
      <c r="G61" s="1057"/>
      <c r="H61" s="1048"/>
      <c r="J61" s="95">
        <f t="shared" si="3"/>
        <v>100</v>
      </c>
    </row>
    <row r="62" spans="1:10" ht="15">
      <c r="B62" s="317"/>
      <c r="C62" s="318" t="s">
        <v>1273</v>
      </c>
      <c r="D62" s="1050"/>
      <c r="E62" s="319" t="str">
        <f>IF('Set Audit Scope'!$F$7="Choose from drop-down menu --&gt;","",IF('Set Audit Scope'!$F$7="","",IF('Set Audit Scope'!$F$7="No","N/A",IF('Set Audit Scope'!$F$7="N/A","N/A",IF('Set Audit Scope'!$F$7="Yes",(IF('Blood Module'!$Q$68="Answer all sub questions","",IF('Blood Module'!$Q$68&lt;&gt;"Answer all sub questions",'Blood Module'!$Q$68))))))))</f>
        <v/>
      </c>
      <c r="F62" s="1050"/>
      <c r="G62" s="1057"/>
      <c r="H62" s="1048"/>
      <c r="J62" s="95">
        <f t="shared" si="3"/>
        <v>100</v>
      </c>
    </row>
    <row r="63" spans="1:10" ht="15">
      <c r="B63" s="317"/>
      <c r="C63" s="318" t="s">
        <v>1274</v>
      </c>
      <c r="D63" s="1050"/>
      <c r="E63" s="319" t="str">
        <f>IF('Set Audit Scope'!$F$7="Choose from drop-down menu --&gt;","",IF('Set Audit Scope'!$F$7="","",IF('Set Audit Scope'!$F$7="No","N/A",IF('Set Audit Scope'!$F$7="N/A","N/A",IF('Set Audit Scope'!$F$7="Yes",(IF('Blood Module'!$Q$75="","",IF('Blood Module'!$Q$75&lt;&gt;"",'Blood Module'!$Q$75))))))))</f>
        <v/>
      </c>
      <c r="F63" s="1050"/>
      <c r="G63" s="1057"/>
      <c r="H63" s="1048"/>
      <c r="J63" s="95">
        <f t="shared" si="3"/>
        <v>100</v>
      </c>
    </row>
    <row r="64" spans="1:10" ht="15">
      <c r="B64" s="317"/>
      <c r="C64" s="318" t="s">
        <v>1275</v>
      </c>
      <c r="D64" s="1050"/>
      <c r="E64" s="319" t="str">
        <f>IF('Set Audit Scope'!$F$7="Choose from drop-down menu --&gt;","",IF('Set Audit Scope'!$F$7="","",IF('Set Audit Scope'!$F$7="No","N/A",IF('Set Audit Scope'!$F$7="N/A","N/A",IF('Set Audit Scope'!$F$7="Yes",(IF('Blood Module'!$Q$77="Answer all sub questions","",IF('Blood Module'!$Q$77&lt;&gt;"Answer all sub questions",'Blood Module'!$Q$77))))))))</f>
        <v/>
      </c>
      <c r="F64" s="1050"/>
      <c r="G64" s="1057"/>
      <c r="H64" s="1048"/>
      <c r="J64" s="95">
        <f t="shared" si="3"/>
        <v>100</v>
      </c>
    </row>
    <row r="65" spans="1:11" ht="15">
      <c r="B65" s="317"/>
      <c r="C65" s="318" t="s">
        <v>2165</v>
      </c>
      <c r="D65" s="1050"/>
      <c r="E65" s="319" t="str">
        <f>IF('Set Audit Scope'!$F$8="Choose from drop-down menu --&gt;","",IF('Set Audit Scope'!$F$8="","",IF('Set Audit Scope'!$F$8="No","N/A",IF('Set Audit Scope'!$F$8="N/A","N/A",IF('Set Audit Scope'!$F$8="Yes",(IF('Genital Module'!$Q$29="Answer all sub questions","",IF('Genital Module'!$Q$29&lt;&gt;"Answer all sub questions",'Genital Module'!$Q$29))))))))</f>
        <v/>
      </c>
      <c r="F65" s="1050"/>
      <c r="G65" s="1057"/>
      <c r="H65" s="1048"/>
      <c r="J65" s="95">
        <f t="shared" si="3"/>
        <v>100</v>
      </c>
    </row>
    <row r="66" spans="1:11" ht="15">
      <c r="B66" s="317"/>
      <c r="C66" s="318" t="s">
        <v>2166</v>
      </c>
      <c r="D66" s="1050"/>
      <c r="E66" s="319" t="str">
        <f>IF('Set Audit Scope'!$F$8="Choose from drop-down menu --&gt;","",IF('Set Audit Scope'!$F$8="","",IF('Set Audit Scope'!$F$8="No","N/A",IF('Set Audit Scope'!$F$8="N/A","N/A",IF('Set Audit Scope'!$F$8="Yes",(IF('Genital Module'!$Q$37="","",IF('Genital Module'!$Q$37&lt;&gt;"",'Genital Module'!$Q$37))))))))</f>
        <v/>
      </c>
      <c r="F66" s="1050"/>
      <c r="G66" s="1057"/>
      <c r="H66" s="1048"/>
      <c r="J66" s="95">
        <f t="shared" si="3"/>
        <v>100</v>
      </c>
    </row>
    <row r="67" spans="1:11" ht="15">
      <c r="B67" s="317"/>
      <c r="C67" s="318" t="s">
        <v>2167</v>
      </c>
      <c r="D67" s="1050"/>
      <c r="E67" s="319" t="str">
        <f>IF('Set Audit Scope'!$F$8="Choose from drop-down menu --&gt;","",IF('Set Audit Scope'!$F$8="","",IF('Set Audit Scope'!$F$8="No","N/A",IF('Set Audit Scope'!$F$8="N/A","N/A",IF('Set Audit Scope'!$F$8="Yes",(IF('Genital Module'!$Q$39="Answer all sub questions","",IF('Genital Module'!$Q$39&lt;&gt;"Answer all sub questions",'Genital Module'!$Q$39))))))))</f>
        <v/>
      </c>
      <c r="F67" s="1050"/>
      <c r="G67" s="1057"/>
      <c r="H67" s="1048"/>
      <c r="J67" s="95">
        <f t="shared" si="3"/>
        <v>100</v>
      </c>
    </row>
    <row r="68" spans="1:11" ht="15">
      <c r="B68" s="317"/>
      <c r="C68" s="318" t="s">
        <v>2196</v>
      </c>
      <c r="D68" s="1050"/>
      <c r="E68" s="319" t="str">
        <f>IF('Set Audit Scope'!$F$9="Choose from drop-down menu --&gt;","",IF('Set Audit Scope'!$F$9="","",IF('Set Audit Scope'!$F$9="No","N/A",IF('Set Audit Scope'!$F$9="N/A","N/A",IF('Set Audit Scope'!$F$9="Yes",(IF('Pulmonary Module'!$Q$51="Answer all sub questions","",IF('Pulmonary Module'!$Q$51&lt;&gt;"Answer all sub questions",'Pulmonary Module'!$Q$51))))))))</f>
        <v/>
      </c>
      <c r="F68" s="1050"/>
      <c r="G68" s="1057"/>
      <c r="H68" s="1048"/>
      <c r="J68" s="95">
        <f t="shared" si="3"/>
        <v>100</v>
      </c>
    </row>
    <row r="69" spans="1:11" ht="15">
      <c r="B69" s="317"/>
      <c r="C69" s="318" t="s">
        <v>2197</v>
      </c>
      <c r="D69" s="1050"/>
      <c r="E69" s="319" t="str">
        <f>IF('Set Audit Scope'!$F$9="Choose from drop-down menu --&gt;","",IF('Set Audit Scope'!$F$9="","",IF('Set Audit Scope'!$F$9="No","N/A",IF('Set Audit Scope'!$F$9="N/A","N/A",IF('Set Audit Scope'!$F$9="Yes",(IF('Pulmonary Module'!$Q$58="","",IF('Pulmonary Module'!$Q$58&lt;&gt;"",'Pulmonary Module'!$Q$58))))))))</f>
        <v/>
      </c>
      <c r="F69" s="1050"/>
      <c r="G69" s="1057"/>
      <c r="H69" s="1048"/>
      <c r="J69" s="95">
        <f t="shared" si="3"/>
        <v>100</v>
      </c>
    </row>
    <row r="70" spans="1:11" ht="15">
      <c r="B70" s="317"/>
      <c r="C70" s="318" t="s">
        <v>2233</v>
      </c>
      <c r="D70" s="1050"/>
      <c r="E70" s="319" t="str">
        <f>IF('Set Audit Scope'!$F$9="Choose from drop-down menu --&gt;","",IF('Set Audit Scope'!$F$9="","",IF('Set Audit Scope'!$F$9="No","N/A",IF('Set Audit Scope'!$F$9="N/A","N/A",IF('Set Audit Scope'!$F$9="Yes",(IF('Pulmonary Module'!$Q$60="Answer all sub questions","",IF('Pulmonary Module'!$Q$60&lt;&gt;"Answer all sub questions",'Pulmonary Module'!$Q$60))))))))</f>
        <v/>
      </c>
      <c r="F70" s="1050"/>
      <c r="G70" s="1057"/>
      <c r="H70" s="1048"/>
      <c r="J70" s="95">
        <f t="shared" si="3"/>
        <v>100</v>
      </c>
    </row>
    <row r="71" spans="1:11" ht="15">
      <c r="B71" s="317"/>
      <c r="C71" s="318" t="s">
        <v>2234</v>
      </c>
      <c r="D71" s="1050"/>
      <c r="E71" s="319" t="str">
        <f>IF('Set Audit Scope'!$F$10="Choose from drop-down menu --&gt;","",IF('Set Audit Scope'!$F$10="","",IF('Set Audit Scope'!$F$10="No","N/A",IF('Set Audit Scope'!$F$10="N/A","N/A",IF('Set Audit Scope'!$F$10="Yes",(IF('Wound Module'!$Q$42="Answer all sub questions","",IF('Wound Module'!$Q$42&lt;&gt;"Answer all sub questions",'Wound Module'!$Q$42))))))))</f>
        <v/>
      </c>
      <c r="F71" s="1050"/>
      <c r="G71" s="1057"/>
      <c r="H71" s="1048"/>
      <c r="J71" s="95">
        <f t="shared" ref="J71:J73" si="4">IF(E71="",100,IF(E71="Yes",1,IF(E71="No",0,IF(E71="Partial",0.5,IF(E71="N/A",1.001)))))</f>
        <v>100</v>
      </c>
    </row>
    <row r="72" spans="1:11" ht="15">
      <c r="B72" s="317"/>
      <c r="C72" s="318" t="s">
        <v>2235</v>
      </c>
      <c r="D72" s="1050"/>
      <c r="E72" s="319" t="str">
        <f>IF('Set Audit Scope'!$F$10="Choose from drop-down menu --&gt;","",IF('Set Audit Scope'!$F$10="","",IF('Set Audit Scope'!$F$10="No","N/A",IF('Set Audit Scope'!$F$10="N/A","N/A",IF('Set Audit Scope'!$F$10="Yes",(IF('Wound Module'!$Q$49="","",IF('Wound Module'!$Q$49&lt;&gt;"",'Wound Module'!$Q$49))))))))</f>
        <v/>
      </c>
      <c r="F72" s="1050"/>
      <c r="G72" s="1057"/>
      <c r="H72" s="1048"/>
      <c r="J72" s="95">
        <f t="shared" si="4"/>
        <v>100</v>
      </c>
    </row>
    <row r="73" spans="1:11" ht="15">
      <c r="B73" s="317"/>
      <c r="C73" s="318" t="s">
        <v>2236</v>
      </c>
      <c r="D73" s="592"/>
      <c r="E73" s="319" t="str">
        <f>IF('Set Audit Scope'!$F$10="Choose from drop-down menu --&gt;","",IF('Set Audit Scope'!$F$10="","",IF('Set Audit Scope'!$F$10="No","N/A",IF('Set Audit Scope'!$F$10="N/A","N/A",IF('Set Audit Scope'!$F$10="Yes",(IF('Wound Module'!$Q$51="Answer all sub questions","",IF('Wound Module'!$Q$51&lt;&gt;"Answer all sub questions",'Wound Module'!$Q$51))))))))</f>
        <v/>
      </c>
      <c r="F73" s="592"/>
      <c r="G73" s="1058"/>
      <c r="H73" s="1049"/>
      <c r="J73" s="95">
        <f t="shared" si="4"/>
        <v>100</v>
      </c>
      <c r="K73" s="108">
        <f>SUM(J17:J73)</f>
        <v>5700</v>
      </c>
    </row>
    <row r="74" spans="1:11" ht="60.75" customHeight="1">
      <c r="A74" s="320" t="s">
        <v>636</v>
      </c>
      <c r="B74" s="1059" t="s">
        <v>1299</v>
      </c>
      <c r="C74" s="1060"/>
      <c r="D74" s="306">
        <f t="shared" ref="D74:D79" si="5">IF(E74="N/A",0,IF(E74="Answer all sub questions",2,IF(E74="Yes",2,IF(E74="Partial",2,IF(E74="No",2,IF(E74="",2))))))</f>
        <v>2</v>
      </c>
      <c r="E74" s="1"/>
      <c r="F74" s="306">
        <f t="shared" ref="F74:F79" si="6">IF(E74="N/A",D74,IF(E74="Answer all sub questions",0,IF(E74="Yes",D74,IF(E74="Partial",1,IF(E74="No",0,IF(E74="",0))))))</f>
        <v>0</v>
      </c>
      <c r="G74" s="2"/>
      <c r="H74" s="321" t="s">
        <v>637</v>
      </c>
    </row>
    <row r="75" spans="1:11" ht="60" customHeight="1">
      <c r="A75" s="315" t="s">
        <v>638</v>
      </c>
      <c r="B75" s="1059" t="s">
        <v>639</v>
      </c>
      <c r="C75" s="1060"/>
      <c r="D75" s="306">
        <f t="shared" si="5"/>
        <v>2</v>
      </c>
      <c r="E75" s="1"/>
      <c r="F75" s="306">
        <f t="shared" si="6"/>
        <v>0</v>
      </c>
      <c r="G75" s="4"/>
      <c r="H75" s="307" t="s">
        <v>640</v>
      </c>
    </row>
    <row r="76" spans="1:11" ht="52.5" customHeight="1">
      <c r="A76" s="315" t="s">
        <v>641</v>
      </c>
      <c r="B76" s="1059" t="s">
        <v>642</v>
      </c>
      <c r="C76" s="1060"/>
      <c r="D76" s="306">
        <f t="shared" si="5"/>
        <v>2</v>
      </c>
      <c r="E76" s="1"/>
      <c r="F76" s="306">
        <f t="shared" si="6"/>
        <v>0</v>
      </c>
      <c r="G76" s="4"/>
      <c r="H76" s="307" t="s">
        <v>643</v>
      </c>
    </row>
    <row r="77" spans="1:11" ht="48">
      <c r="A77" s="315" t="s">
        <v>644</v>
      </c>
      <c r="B77" s="1059" t="s">
        <v>645</v>
      </c>
      <c r="C77" s="1060"/>
      <c r="D77" s="306">
        <f t="shared" si="5"/>
        <v>2</v>
      </c>
      <c r="E77" s="1"/>
      <c r="F77" s="306">
        <f t="shared" si="6"/>
        <v>0</v>
      </c>
      <c r="G77" s="4"/>
      <c r="H77" s="307" t="s">
        <v>646</v>
      </c>
    </row>
    <row r="78" spans="1:11" ht="67.5" customHeight="1">
      <c r="A78" s="315" t="s">
        <v>647</v>
      </c>
      <c r="B78" s="1059" t="s">
        <v>648</v>
      </c>
      <c r="C78" s="1060"/>
      <c r="D78" s="306">
        <f t="shared" si="5"/>
        <v>2</v>
      </c>
      <c r="E78" s="1"/>
      <c r="F78" s="306">
        <f t="shared" si="6"/>
        <v>0</v>
      </c>
      <c r="G78" s="4"/>
      <c r="H78" s="307" t="s">
        <v>649</v>
      </c>
    </row>
    <row r="79" spans="1:11" ht="60">
      <c r="A79" s="315" t="s">
        <v>650</v>
      </c>
      <c r="B79" s="1059" t="s">
        <v>651</v>
      </c>
      <c r="C79" s="1060"/>
      <c r="D79" s="306">
        <f t="shared" si="5"/>
        <v>2</v>
      </c>
      <c r="E79" s="1"/>
      <c r="F79" s="306">
        <f t="shared" si="6"/>
        <v>0</v>
      </c>
      <c r="G79" s="4"/>
      <c r="H79" s="307" t="s">
        <v>652</v>
      </c>
    </row>
    <row r="80" spans="1:11">
      <c r="A80" s="315"/>
      <c r="B80" s="649" t="s">
        <v>186</v>
      </c>
      <c r="C80" s="650"/>
      <c r="D80" s="309">
        <f>SUM(D3:D79)</f>
        <v>28</v>
      </c>
      <c r="E80" s="309"/>
      <c r="F80" s="309">
        <f>SUM(F3:F79)</f>
        <v>0</v>
      </c>
      <c r="G80" s="136"/>
      <c r="H80" s="307"/>
    </row>
    <row r="82" spans="1:1" hidden="1"/>
    <row r="83" spans="1:1" ht="15" hidden="1">
      <c r="A83" s="108" t="s">
        <v>26</v>
      </c>
    </row>
    <row r="84" spans="1:1" ht="15" hidden="1">
      <c r="A84" s="108" t="s">
        <v>187</v>
      </c>
    </row>
    <row r="85" spans="1:1" ht="15" hidden="1">
      <c r="A85" s="108" t="s">
        <v>29</v>
      </c>
    </row>
    <row r="86" spans="1:1" ht="15" hidden="1">
      <c r="A86" s="108" t="s">
        <v>76</v>
      </c>
    </row>
  </sheetData>
  <sheetProtection algorithmName="SHA-512" hashValue="UgBmONaXMuc49PHdefbHaAZSes5l6K578fK4+kBBP3A/wnZqj9PlybIMT1/aDfBk+0N0jn0ph7bylF3M2jqrhw==" saltValue="SJIaOAQFY2qDRXopBBNBcA==" spinCount="100000" sheet="1" objects="1" scenarios="1"/>
  <mergeCells count="23">
    <mergeCell ref="A1:H1"/>
    <mergeCell ref="B79:C79"/>
    <mergeCell ref="B80:C80"/>
    <mergeCell ref="H4:H12"/>
    <mergeCell ref="B74:C74"/>
    <mergeCell ref="B75:C75"/>
    <mergeCell ref="B76:C76"/>
    <mergeCell ref="B77:C77"/>
    <mergeCell ref="B13:C13"/>
    <mergeCell ref="B14:C14"/>
    <mergeCell ref="B15:C15"/>
    <mergeCell ref="B16:C16"/>
    <mergeCell ref="B4:C4"/>
    <mergeCell ref="B5:C5"/>
    <mergeCell ref="B78:C78"/>
    <mergeCell ref="B2:C2"/>
    <mergeCell ref="H52:H73"/>
    <mergeCell ref="F52:F73"/>
    <mergeCell ref="B3:C3"/>
    <mergeCell ref="D4:D12"/>
    <mergeCell ref="F4:F12"/>
    <mergeCell ref="G52:G73"/>
    <mergeCell ref="D52:D73"/>
  </mergeCells>
  <dataValidations count="2">
    <dataValidation type="list" allowBlank="1" showInputMessage="1" showErrorMessage="1" sqref="E22 E44" xr:uid="{00000000-0002-0000-0B00-000000000000}">
      <formula1>$A$82:$A$86</formula1>
    </dataValidation>
    <dataValidation type="list" allowBlank="1" showInputMessage="1" showErrorMessage="1" sqref="E3 E74:E79 E6:E14 E23:E43 E17:E21 E45:E51" xr:uid="{00000000-0002-0000-0B00-000001000000}">
      <formula1>$A$82:$A$85</formula1>
    </dataValidation>
  </dataValidations>
  <pageMargins left="0.7" right="0.7" top="0.75" bottom="0.75" header="0.3" footer="0.3"/>
  <pageSetup paperSize="9" scale="6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K54"/>
  <sheetViews>
    <sheetView zoomScaleNormal="100" workbookViewId="0">
      <pane ySplit="1" topLeftCell="A2" activePane="bottomLeft" state="frozen"/>
      <selection pane="bottomLeft" sqref="A1:H1"/>
    </sheetView>
  </sheetViews>
  <sheetFormatPr baseColWidth="10" defaultColWidth="9" defaultRowHeight="14"/>
  <cols>
    <col min="1" max="1" width="8.1640625" style="108" customWidth="1"/>
    <col min="2" max="2" width="2.5" style="108" customWidth="1"/>
    <col min="3" max="3" width="50" style="108" customWidth="1"/>
    <col min="4" max="4" width="8.5" style="237" customWidth="1"/>
    <col min="5" max="6" width="9" style="127"/>
    <col min="7" max="7" width="50" style="108" customWidth="1"/>
    <col min="8" max="8" width="45.6640625" style="108" customWidth="1"/>
    <col min="9" max="9" width="9" style="108" customWidth="1"/>
    <col min="10" max="11" width="9" style="108" hidden="1" customWidth="1"/>
    <col min="12" max="12" width="9" style="108" customWidth="1"/>
    <col min="13" max="14" width="9.1640625" style="108" customWidth="1"/>
    <col min="15" max="16384" width="9" style="108"/>
  </cols>
  <sheetData>
    <row r="1" spans="1:11" ht="33.75" customHeight="1">
      <c r="A1" s="1034" t="s">
        <v>653</v>
      </c>
      <c r="B1" s="1034"/>
      <c r="C1" s="1034"/>
      <c r="D1" s="1034"/>
      <c r="E1" s="1034"/>
      <c r="F1" s="1034"/>
      <c r="G1" s="1034"/>
      <c r="H1" s="1034"/>
      <c r="J1" s="95"/>
      <c r="K1" s="95"/>
    </row>
    <row r="2" spans="1:11" ht="30">
      <c r="A2" s="304" t="s">
        <v>103</v>
      </c>
      <c r="B2" s="587" t="s">
        <v>104</v>
      </c>
      <c r="C2" s="588"/>
      <c r="D2" s="303" t="s">
        <v>542</v>
      </c>
      <c r="E2" s="303" t="s">
        <v>106</v>
      </c>
      <c r="F2" s="303" t="s">
        <v>107</v>
      </c>
      <c r="G2" s="304" t="s">
        <v>108</v>
      </c>
      <c r="H2" s="304" t="s">
        <v>95</v>
      </c>
    </row>
    <row r="3" spans="1:11" ht="40.5" customHeight="1">
      <c r="A3" s="322" t="s">
        <v>654</v>
      </c>
      <c r="B3" s="1059" t="s">
        <v>655</v>
      </c>
      <c r="C3" s="1065"/>
      <c r="D3" s="1053">
        <f>IF(E3="All N/A",0,IF(E3="Answer all sub questions",5,IF(E3="Yes",5,IF(E3="Partial",5,IF(E3="No",5,IF(E3="",5))))))</f>
        <v>5</v>
      </c>
      <c r="E3" s="309" t="str">
        <f>IF(K16&gt;13,"Answer all sub questions",IF(K16=(12*1.001),"All N/A",IF(K16&gt;=12,"Yes",IF(K16=0,"No",IF(K16&gt;=0.5,"Partial",IF(K16&lt;=11.5,"Partial"))))))</f>
        <v>Answer all sub questions</v>
      </c>
      <c r="F3" s="1053">
        <f>IF(E3="All N/A",D3,IF(E3="Answer all sub questions",0,IF(E3="Yes",D3,IF(E3="Partial",1,IF(E3="No",0,IF(E3="",0))))))</f>
        <v>0</v>
      </c>
      <c r="G3" s="5"/>
      <c r="H3" s="1061" t="s">
        <v>656</v>
      </c>
    </row>
    <row r="4" spans="1:11">
      <c r="A4" s="323"/>
      <c r="B4" s="1059" t="s">
        <v>657</v>
      </c>
      <c r="C4" s="1060"/>
      <c r="D4" s="1054"/>
      <c r="E4" s="309"/>
      <c r="F4" s="1054"/>
      <c r="G4" s="221"/>
      <c r="H4" s="1062"/>
    </row>
    <row r="5" spans="1:11" ht="15">
      <c r="A5" s="324"/>
      <c r="B5" s="136"/>
      <c r="C5" s="312" t="s">
        <v>658</v>
      </c>
      <c r="D5" s="1054"/>
      <c r="E5" s="3"/>
      <c r="F5" s="1054"/>
      <c r="G5" s="6"/>
      <c r="H5" s="1062"/>
      <c r="J5" s="95">
        <f t="shared" ref="J5:J16" si="0">IF(E5="",100,IF(E5="Yes",1,IF(E5="No",0,IF(E5="Partial",0.5,IF(E5="N/A",1.001)))))</f>
        <v>100</v>
      </c>
    </row>
    <row r="6" spans="1:11" ht="15">
      <c r="A6" s="325"/>
      <c r="B6" s="136"/>
      <c r="C6" s="312" t="s">
        <v>659</v>
      </c>
      <c r="D6" s="1054"/>
      <c r="E6" s="3"/>
      <c r="F6" s="1054"/>
      <c r="G6" s="6"/>
      <c r="H6" s="1062"/>
      <c r="J6" s="95">
        <f t="shared" si="0"/>
        <v>100</v>
      </c>
    </row>
    <row r="7" spans="1:11" ht="15">
      <c r="A7" s="325"/>
      <c r="B7" s="136"/>
      <c r="C7" s="312" t="s">
        <v>660</v>
      </c>
      <c r="D7" s="1054"/>
      <c r="E7" s="3"/>
      <c r="F7" s="1054"/>
      <c r="G7" s="6"/>
      <c r="H7" s="1062"/>
      <c r="J7" s="95">
        <f t="shared" si="0"/>
        <v>100</v>
      </c>
    </row>
    <row r="8" spans="1:11" ht="15">
      <c r="A8" s="325"/>
      <c r="B8" s="136"/>
      <c r="C8" s="312" t="s">
        <v>661</v>
      </c>
      <c r="D8" s="1054"/>
      <c r="E8" s="3"/>
      <c r="F8" s="1054"/>
      <c r="G8" s="6"/>
      <c r="H8" s="1062"/>
      <c r="J8" s="95">
        <f t="shared" si="0"/>
        <v>100</v>
      </c>
    </row>
    <row r="9" spans="1:11" ht="15">
      <c r="A9" s="325"/>
      <c r="B9" s="136"/>
      <c r="C9" s="312" t="s">
        <v>662</v>
      </c>
      <c r="D9" s="1054"/>
      <c r="E9" s="3"/>
      <c r="F9" s="1054"/>
      <c r="G9" s="6"/>
      <c r="H9" s="1062"/>
      <c r="J9" s="95">
        <f t="shared" si="0"/>
        <v>100</v>
      </c>
    </row>
    <row r="10" spans="1:11" ht="15">
      <c r="A10" s="325"/>
      <c r="B10" s="136"/>
      <c r="C10" s="312" t="s">
        <v>663</v>
      </c>
      <c r="D10" s="1054"/>
      <c r="E10" s="3"/>
      <c r="F10" s="1054"/>
      <c r="G10" s="6"/>
      <c r="H10" s="1062"/>
      <c r="J10" s="95">
        <f t="shared" si="0"/>
        <v>100</v>
      </c>
    </row>
    <row r="11" spans="1:11" ht="15">
      <c r="A11" s="325"/>
      <c r="B11" s="136"/>
      <c r="C11" s="312" t="s">
        <v>664</v>
      </c>
      <c r="D11" s="1054"/>
      <c r="E11" s="3"/>
      <c r="F11" s="1054"/>
      <c r="G11" s="6"/>
      <c r="H11" s="1062"/>
      <c r="J11" s="95">
        <f t="shared" si="0"/>
        <v>100</v>
      </c>
    </row>
    <row r="12" spans="1:11" ht="15">
      <c r="A12" s="325"/>
      <c r="B12" s="136"/>
      <c r="C12" s="312" t="s">
        <v>665</v>
      </c>
      <c r="D12" s="1054"/>
      <c r="E12" s="3"/>
      <c r="F12" s="1054"/>
      <c r="G12" s="6"/>
      <c r="H12" s="1062"/>
      <c r="J12" s="95">
        <f t="shared" si="0"/>
        <v>100</v>
      </c>
    </row>
    <row r="13" spans="1:11" ht="15">
      <c r="A13" s="325"/>
      <c r="B13" s="136"/>
      <c r="C13" s="312" t="s">
        <v>666</v>
      </c>
      <c r="D13" s="1054"/>
      <c r="E13" s="3"/>
      <c r="F13" s="1054"/>
      <c r="G13" s="6"/>
      <c r="H13" s="1062"/>
      <c r="J13" s="95">
        <f t="shared" si="0"/>
        <v>100</v>
      </c>
    </row>
    <row r="14" spans="1:11" ht="15">
      <c r="A14" s="325"/>
      <c r="B14" s="136"/>
      <c r="C14" s="312" t="s">
        <v>667</v>
      </c>
      <c r="D14" s="1054"/>
      <c r="E14" s="3"/>
      <c r="F14" s="1054"/>
      <c r="G14" s="6"/>
      <c r="H14" s="1062"/>
      <c r="J14" s="95">
        <f t="shared" si="0"/>
        <v>100</v>
      </c>
    </row>
    <row r="15" spans="1:11" ht="15">
      <c r="A15" s="325"/>
      <c r="B15" s="136"/>
      <c r="C15" s="312" t="s">
        <v>668</v>
      </c>
      <c r="D15" s="1054"/>
      <c r="E15" s="3"/>
      <c r="F15" s="1054"/>
      <c r="G15" s="6"/>
      <c r="H15" s="1062"/>
      <c r="J15" s="95">
        <f t="shared" si="0"/>
        <v>100</v>
      </c>
    </row>
    <row r="16" spans="1:11" ht="30">
      <c r="A16" s="326"/>
      <c r="B16" s="136"/>
      <c r="C16" s="312" t="s">
        <v>669</v>
      </c>
      <c r="D16" s="1055"/>
      <c r="E16" s="3"/>
      <c r="F16" s="1055"/>
      <c r="G16" s="6"/>
      <c r="H16" s="1063"/>
      <c r="J16" s="95">
        <f t="shared" si="0"/>
        <v>100</v>
      </c>
      <c r="K16" s="108">
        <f>SUM(J5:J16)</f>
        <v>1200</v>
      </c>
    </row>
    <row r="17" spans="1:10" ht="40.5" customHeight="1">
      <c r="A17" s="1066" t="s">
        <v>124</v>
      </c>
      <c r="B17" s="1068" t="s">
        <v>670</v>
      </c>
      <c r="C17" s="1065"/>
      <c r="D17" s="1053">
        <f>IF(E17="All N/A",0,IF(E17="Answer all sub questions",5,IF(E17="Yes",5,IF(E17="Partial",5,IF(E17="No",5,IF(E17="",5))))))</f>
        <v>5</v>
      </c>
      <c r="E17" s="309" t="str">
        <f>IF(K45&gt;27,"Answer all sub questions",IF(K45=(26*1.001),"All N/A",IF(K45&gt;=26,"Yes",IF(K45=4.004,"No",IF(K45=3.003,"No",IF(K45=2.002,"No",IF(K45=1.001,"No",IF(K45=0,"No",IF(K45&gt;=0.5,"Partial",IF(K45&lt;=25.5,"Partial"))))))))))</f>
        <v>Answer all sub questions</v>
      </c>
      <c r="F17" s="1053">
        <f>IF(E17="All N/A",D17,IF(E17="Answer all sub questions",0,IF(E17="Yes",D17,IF(E17="Partial",1,IF(E17="No",0,IF(E17="",0))))))</f>
        <v>0</v>
      </c>
      <c r="G17" s="5"/>
      <c r="H17" s="1061" t="s">
        <v>671</v>
      </c>
    </row>
    <row r="18" spans="1:10" ht="27" customHeight="1">
      <c r="A18" s="1067"/>
      <c r="B18" s="1068" t="s">
        <v>672</v>
      </c>
      <c r="C18" s="1060"/>
      <c r="D18" s="1054"/>
      <c r="E18" s="309"/>
      <c r="F18" s="1054"/>
      <c r="G18" s="221"/>
      <c r="H18" s="1062"/>
    </row>
    <row r="19" spans="1:10" ht="30">
      <c r="A19" s="1067"/>
      <c r="B19" s="169"/>
      <c r="C19" s="327" t="s">
        <v>673</v>
      </c>
      <c r="D19" s="1054"/>
      <c r="E19" s="3"/>
      <c r="F19" s="1054"/>
      <c r="G19" s="5"/>
      <c r="H19" s="1062"/>
      <c r="J19" s="95">
        <f t="shared" ref="J19:J45" si="1">IF(E19="",100,IF(E19="Yes",1,IF(E19="No",0,IF(E19="Partial",0.5,IF(E19="N/A",1.001)))))</f>
        <v>100</v>
      </c>
    </row>
    <row r="20" spans="1:10" ht="15">
      <c r="A20" s="1067"/>
      <c r="B20" s="169"/>
      <c r="C20" s="327" t="s">
        <v>674</v>
      </c>
      <c r="D20" s="1054"/>
      <c r="E20" s="3"/>
      <c r="F20" s="1054"/>
      <c r="G20" s="6"/>
      <c r="H20" s="1062"/>
      <c r="J20" s="95">
        <f t="shared" si="1"/>
        <v>100</v>
      </c>
    </row>
    <row r="21" spans="1:10" ht="15">
      <c r="A21" s="1067"/>
      <c r="B21" s="169"/>
      <c r="C21" s="327" t="s">
        <v>675</v>
      </c>
      <c r="D21" s="1054"/>
      <c r="E21" s="3"/>
      <c r="F21" s="1054"/>
      <c r="G21" s="6"/>
      <c r="H21" s="1062"/>
      <c r="J21" s="95">
        <f t="shared" si="1"/>
        <v>100</v>
      </c>
    </row>
    <row r="22" spans="1:10" ht="15">
      <c r="A22" s="1067"/>
      <c r="B22" s="169"/>
      <c r="C22" s="327" t="s">
        <v>676</v>
      </c>
      <c r="D22" s="1054"/>
      <c r="E22" s="3"/>
      <c r="F22" s="1054"/>
      <c r="G22" s="6"/>
      <c r="H22" s="1062"/>
      <c r="J22" s="95">
        <f t="shared" si="1"/>
        <v>100</v>
      </c>
    </row>
    <row r="23" spans="1:10" ht="15">
      <c r="A23" s="1067"/>
      <c r="B23" s="169"/>
      <c r="C23" s="327" t="s">
        <v>677</v>
      </c>
      <c r="D23" s="1054"/>
      <c r="E23" s="3"/>
      <c r="F23" s="1054"/>
      <c r="G23" s="6"/>
      <c r="H23" s="1062"/>
      <c r="J23" s="95">
        <f t="shared" si="1"/>
        <v>100</v>
      </c>
    </row>
    <row r="24" spans="1:10" ht="15">
      <c r="A24" s="1067"/>
      <c r="B24" s="169"/>
      <c r="C24" s="327" t="s">
        <v>678</v>
      </c>
      <c r="D24" s="1054"/>
      <c r="E24" s="3"/>
      <c r="F24" s="1054"/>
      <c r="G24" s="6"/>
      <c r="H24" s="1062"/>
      <c r="J24" s="95">
        <f t="shared" si="1"/>
        <v>100</v>
      </c>
    </row>
    <row r="25" spans="1:10" ht="15">
      <c r="A25" s="1067"/>
      <c r="B25" s="169"/>
      <c r="C25" s="327" t="s">
        <v>679</v>
      </c>
      <c r="D25" s="1054"/>
      <c r="E25" s="3"/>
      <c r="F25" s="1054"/>
      <c r="G25" s="6"/>
      <c r="H25" s="1062"/>
      <c r="J25" s="95">
        <f t="shared" si="1"/>
        <v>100</v>
      </c>
    </row>
    <row r="26" spans="1:10" ht="30">
      <c r="A26" s="1067"/>
      <c r="B26" s="169"/>
      <c r="C26" s="327" t="s">
        <v>680</v>
      </c>
      <c r="D26" s="1054"/>
      <c r="E26" s="3"/>
      <c r="F26" s="1054"/>
      <c r="G26" s="6"/>
      <c r="H26" s="1062"/>
      <c r="J26" s="95">
        <f t="shared" si="1"/>
        <v>100</v>
      </c>
    </row>
    <row r="27" spans="1:10" ht="15">
      <c r="A27" s="1067"/>
      <c r="B27" s="169"/>
      <c r="C27" s="327" t="s">
        <v>681</v>
      </c>
      <c r="D27" s="1054"/>
      <c r="E27" s="3"/>
      <c r="F27" s="1054"/>
      <c r="G27" s="6"/>
      <c r="H27" s="1062"/>
      <c r="J27" s="95">
        <f t="shared" si="1"/>
        <v>100</v>
      </c>
    </row>
    <row r="28" spans="1:10" ht="15">
      <c r="A28" s="1067"/>
      <c r="B28" s="169"/>
      <c r="C28" s="327" t="s">
        <v>682</v>
      </c>
      <c r="D28" s="1054"/>
      <c r="E28" s="3"/>
      <c r="F28" s="1054"/>
      <c r="G28" s="6"/>
      <c r="H28" s="1062"/>
      <c r="J28" s="95">
        <f t="shared" si="1"/>
        <v>100</v>
      </c>
    </row>
    <row r="29" spans="1:10" ht="15">
      <c r="A29" s="1067"/>
      <c r="B29" s="169"/>
      <c r="C29" s="327" t="s">
        <v>683</v>
      </c>
      <c r="D29" s="1054"/>
      <c r="E29" s="3"/>
      <c r="F29" s="1054"/>
      <c r="G29" s="6"/>
      <c r="H29" s="1062"/>
      <c r="J29" s="95">
        <f t="shared" si="1"/>
        <v>100</v>
      </c>
    </row>
    <row r="30" spans="1:10" ht="30">
      <c r="A30" s="1067"/>
      <c r="B30" s="169"/>
      <c r="C30" s="327" t="s">
        <v>684</v>
      </c>
      <c r="D30" s="1054"/>
      <c r="E30" s="3"/>
      <c r="F30" s="1054"/>
      <c r="G30" s="6"/>
      <c r="H30" s="1062"/>
      <c r="J30" s="95">
        <f t="shared" si="1"/>
        <v>100</v>
      </c>
    </row>
    <row r="31" spans="1:10" ht="14.25" customHeight="1">
      <c r="A31" s="1067"/>
      <c r="B31" s="169"/>
      <c r="C31" s="327" t="s">
        <v>685</v>
      </c>
      <c r="D31" s="1054"/>
      <c r="E31" s="3"/>
      <c r="F31" s="1054"/>
      <c r="G31" s="6"/>
      <c r="H31" s="1062"/>
      <c r="J31" s="95">
        <f t="shared" si="1"/>
        <v>100</v>
      </c>
    </row>
    <row r="32" spans="1:10" ht="27.75" customHeight="1">
      <c r="A32" s="1067"/>
      <c r="B32" s="169"/>
      <c r="C32" s="327" t="s">
        <v>686</v>
      </c>
      <c r="D32" s="1054"/>
      <c r="E32" s="3"/>
      <c r="F32" s="1054"/>
      <c r="G32" s="6"/>
      <c r="H32" s="1062"/>
      <c r="J32" s="95">
        <f t="shared" si="1"/>
        <v>100</v>
      </c>
    </row>
    <row r="33" spans="1:11" ht="15">
      <c r="A33" s="1067"/>
      <c r="B33" s="169"/>
      <c r="C33" s="327" t="s">
        <v>687</v>
      </c>
      <c r="D33" s="1054"/>
      <c r="E33" s="3"/>
      <c r="F33" s="1054"/>
      <c r="G33" s="6"/>
      <c r="H33" s="1062"/>
      <c r="J33" s="95">
        <f t="shared" si="1"/>
        <v>100</v>
      </c>
    </row>
    <row r="34" spans="1:11" ht="26.25" customHeight="1">
      <c r="A34" s="1067"/>
      <c r="B34" s="169"/>
      <c r="C34" s="327" t="s">
        <v>688</v>
      </c>
      <c r="D34" s="1054"/>
      <c r="E34" s="3"/>
      <c r="F34" s="1054"/>
      <c r="G34" s="6"/>
      <c r="H34" s="1062"/>
      <c r="J34" s="95">
        <f t="shared" si="1"/>
        <v>100</v>
      </c>
    </row>
    <row r="35" spans="1:11" ht="27.75" customHeight="1">
      <c r="A35" s="1067"/>
      <c r="B35" s="607" t="s">
        <v>689</v>
      </c>
      <c r="C35" s="559"/>
      <c r="D35" s="1054"/>
      <c r="E35" s="309"/>
      <c r="F35" s="1054"/>
      <c r="G35" s="306"/>
      <c r="H35" s="1062"/>
    </row>
    <row r="36" spans="1:11" ht="15">
      <c r="A36" s="1067"/>
      <c r="B36" s="136"/>
      <c r="C36" s="327" t="s">
        <v>690</v>
      </c>
      <c r="D36" s="1054"/>
      <c r="E36" s="3"/>
      <c r="F36" s="1054"/>
      <c r="G36" s="6"/>
      <c r="H36" s="1062"/>
      <c r="J36" s="95">
        <f t="shared" si="1"/>
        <v>100</v>
      </c>
    </row>
    <row r="37" spans="1:11" ht="30">
      <c r="A37" s="1067"/>
      <c r="B37" s="136"/>
      <c r="C37" s="327" t="s">
        <v>691</v>
      </c>
      <c r="D37" s="1054"/>
      <c r="E37" s="3"/>
      <c r="F37" s="1054"/>
      <c r="G37" s="6"/>
      <c r="H37" s="1062"/>
      <c r="J37" s="95">
        <f t="shared" si="1"/>
        <v>100</v>
      </c>
    </row>
    <row r="38" spans="1:11" ht="30">
      <c r="A38" s="1067"/>
      <c r="B38" s="136"/>
      <c r="C38" s="327" t="s">
        <v>692</v>
      </c>
      <c r="D38" s="1054"/>
      <c r="E38" s="3"/>
      <c r="F38" s="1054"/>
      <c r="G38" s="6"/>
      <c r="H38" s="1062"/>
      <c r="J38" s="95">
        <f t="shared" si="1"/>
        <v>100</v>
      </c>
    </row>
    <row r="39" spans="1:11" ht="15">
      <c r="A39" s="1067"/>
      <c r="B39" s="136"/>
      <c r="C39" s="327" t="s">
        <v>693</v>
      </c>
      <c r="D39" s="1054"/>
      <c r="E39" s="3"/>
      <c r="F39" s="1054"/>
      <c r="G39" s="6"/>
      <c r="H39" s="1062"/>
      <c r="J39" s="95">
        <f t="shared" si="1"/>
        <v>100</v>
      </c>
    </row>
    <row r="40" spans="1:11" ht="30">
      <c r="A40" s="1067"/>
      <c r="B40" s="136"/>
      <c r="C40" s="327" t="s">
        <v>694</v>
      </c>
      <c r="D40" s="1054"/>
      <c r="E40" s="3"/>
      <c r="F40" s="1054"/>
      <c r="G40" s="6"/>
      <c r="H40" s="1062"/>
      <c r="J40" s="95">
        <f t="shared" si="1"/>
        <v>100</v>
      </c>
    </row>
    <row r="41" spans="1:11" ht="30">
      <c r="A41" s="1067"/>
      <c r="B41" s="136"/>
      <c r="C41" s="327" t="s">
        <v>695</v>
      </c>
      <c r="D41" s="1054"/>
      <c r="E41" s="3"/>
      <c r="F41" s="1054"/>
      <c r="G41" s="6"/>
      <c r="H41" s="1062"/>
      <c r="J41" s="95">
        <f t="shared" si="1"/>
        <v>100</v>
      </c>
    </row>
    <row r="42" spans="1:11" ht="12.75" customHeight="1">
      <c r="A42" s="1067"/>
      <c r="B42" s="317"/>
      <c r="C42" s="318" t="s">
        <v>2126</v>
      </c>
      <c r="D42" s="1054"/>
      <c r="E42" s="319" t="str">
        <f>IF('General AMR Module'!$Q$154="Answer all sub questions","",IF('General AMR Module'!$Q$154="","",'General AMR Module'!$Q$154))</f>
        <v/>
      </c>
      <c r="F42" s="1054"/>
      <c r="G42" s="1069"/>
      <c r="H42" s="1062"/>
      <c r="J42" s="95">
        <f t="shared" si="1"/>
        <v>100</v>
      </c>
    </row>
    <row r="43" spans="1:11" ht="12.75" customHeight="1">
      <c r="A43" s="1067"/>
      <c r="B43" s="317"/>
      <c r="C43" s="318" t="s">
        <v>2127</v>
      </c>
      <c r="D43" s="1054"/>
      <c r="E43" s="319" t="str">
        <f>IF('General AMR Module'!$Q$159="Answer all sub questions","",IF('General AMR Module'!$Q$159="","",'General AMR Module'!$Q$159))</f>
        <v/>
      </c>
      <c r="F43" s="1054"/>
      <c r="G43" s="1070"/>
      <c r="H43" s="1062"/>
      <c r="J43" s="95">
        <f t="shared" si="1"/>
        <v>100</v>
      </c>
    </row>
    <row r="44" spans="1:11" ht="12.75" customHeight="1">
      <c r="A44" s="1067"/>
      <c r="B44" s="317"/>
      <c r="C44" s="318" t="s">
        <v>2128</v>
      </c>
      <c r="D44" s="1054"/>
      <c r="E44" s="319" t="str">
        <f>IF('General AMR Module'!$Q$160="Answer all sub questions","",IF('General AMR Module'!$Q$160="","",'General AMR Module'!$Q$160))</f>
        <v/>
      </c>
      <c r="F44" s="1054"/>
      <c r="G44" s="1070"/>
      <c r="H44" s="1062"/>
      <c r="J44" s="95">
        <f t="shared" si="1"/>
        <v>100</v>
      </c>
    </row>
    <row r="45" spans="1:11" ht="12.75" customHeight="1">
      <c r="A45" s="787"/>
      <c r="B45" s="317"/>
      <c r="C45" s="318" t="s">
        <v>2129</v>
      </c>
      <c r="D45" s="1055"/>
      <c r="E45" s="319" t="str">
        <f>IF('General AMR Module'!$Q$161="Answer all sub questions","",IF('General AMR Module'!$Q$161="","",'General AMR Module'!$Q$161))</f>
        <v/>
      </c>
      <c r="F45" s="1055"/>
      <c r="G45" s="1071"/>
      <c r="H45" s="1063"/>
      <c r="J45" s="95">
        <f t="shared" si="1"/>
        <v>100</v>
      </c>
      <c r="K45" s="108">
        <f>SUM(J19:J45)</f>
        <v>2600</v>
      </c>
    </row>
    <row r="46" spans="1:11" ht="36">
      <c r="A46" s="315" t="s">
        <v>696</v>
      </c>
      <c r="B46" s="457" t="s">
        <v>697</v>
      </c>
      <c r="C46" s="457"/>
      <c r="D46" s="306">
        <f>IF(E46="N/A",0,IF(E46="Answer all sub questions",2,IF(E46="Yes",2,IF(E46="Partial",2,IF(E46="No",2,IF(E46="",2))))))</f>
        <v>2</v>
      </c>
      <c r="E46" s="3"/>
      <c r="F46" s="306">
        <f>IF(E46="N/A",D46,IF(E46="Answer all sub questions",0,IF(E46="Yes",D46,IF(E46="Partial",1,IF(E46="No",0,IF(E46="",0))))))</f>
        <v>0</v>
      </c>
      <c r="G46" s="6"/>
      <c r="H46" s="307" t="s">
        <v>698</v>
      </c>
    </row>
    <row r="47" spans="1:11" ht="36">
      <c r="A47" s="315" t="s">
        <v>699</v>
      </c>
      <c r="B47" s="457" t="s">
        <v>700</v>
      </c>
      <c r="C47" s="457"/>
      <c r="D47" s="306">
        <f>IF(E47="N/A",0,IF(E47="Answer all sub questions",2,IF(E47="Yes",2,IF(E47="Partial",2,IF(E47="No",2,IF(E47="",2))))))</f>
        <v>2</v>
      </c>
      <c r="E47" s="3"/>
      <c r="F47" s="306">
        <f>IF(E47="N/A",D47,IF(E47="Answer all sub questions",0,IF(E47="Yes",D47,IF(E47="Partial",1,IF(E47="No",0,IF(E47="",0))))))</f>
        <v>0</v>
      </c>
      <c r="G47" s="6"/>
      <c r="H47" s="307" t="s">
        <v>701</v>
      </c>
    </row>
    <row r="48" spans="1:11">
      <c r="A48" s="221"/>
      <c r="B48" s="536" t="s">
        <v>186</v>
      </c>
      <c r="C48" s="536"/>
      <c r="D48" s="309">
        <f>SUM(D3:D47)</f>
        <v>14</v>
      </c>
      <c r="E48" s="309"/>
      <c r="F48" s="309">
        <f>SUM(F3:F47)</f>
        <v>0</v>
      </c>
      <c r="G48" s="221"/>
      <c r="H48" s="221"/>
    </row>
    <row r="50" spans="1:1" hidden="1"/>
    <row r="51" spans="1:1" ht="15" hidden="1">
      <c r="A51" s="108" t="s">
        <v>26</v>
      </c>
    </row>
    <row r="52" spans="1:1" ht="15" hidden="1">
      <c r="A52" s="108" t="s">
        <v>187</v>
      </c>
    </row>
    <row r="53" spans="1:1" ht="15" hidden="1">
      <c r="A53" s="108" t="s">
        <v>29</v>
      </c>
    </row>
    <row r="54" spans="1:1" ht="15" hidden="1">
      <c r="A54" s="108" t="s">
        <v>76</v>
      </c>
    </row>
  </sheetData>
  <sheetProtection algorithmName="SHA-512" hashValue="Xod7dAaDKh3/fOrZxQo40MR06Wf7lalYD8Lxp1rCxISUzoHMUP/+XZ3ss6zUskPgdarNLl2H+b1XIBvlg7C0xQ==" saltValue="jnapJsH4sWxzIL0vIitzug==" spinCount="100000" sheet="1" objects="1" scenarios="1"/>
  <mergeCells count="18">
    <mergeCell ref="B48:C48"/>
    <mergeCell ref="B18:C18"/>
    <mergeCell ref="B35:C35"/>
    <mergeCell ref="B46:C46"/>
    <mergeCell ref="B47:C47"/>
    <mergeCell ref="F3:F16"/>
    <mergeCell ref="A1:H1"/>
    <mergeCell ref="A17:A45"/>
    <mergeCell ref="B17:C17"/>
    <mergeCell ref="H17:H45"/>
    <mergeCell ref="B2:C2"/>
    <mergeCell ref="B3:C3"/>
    <mergeCell ref="B4:C4"/>
    <mergeCell ref="H3:H16"/>
    <mergeCell ref="D3:D16"/>
    <mergeCell ref="G42:G45"/>
    <mergeCell ref="D17:D45"/>
    <mergeCell ref="F17:F45"/>
  </mergeCells>
  <dataValidations count="1">
    <dataValidation type="list" allowBlank="1" showInputMessage="1" showErrorMessage="1" sqref="E5:E16 E46:E47 E19:E34 E36:E41" xr:uid="{00000000-0002-0000-0C00-000000000000}">
      <formula1>$A$50:$A$53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AS82"/>
  <sheetViews>
    <sheetView zoomScaleNormal="100" workbookViewId="0">
      <pane ySplit="1" topLeftCell="A2" activePane="bottomLeft" state="frozen"/>
      <selection pane="bottomLeft" sqref="A1:H1"/>
    </sheetView>
  </sheetViews>
  <sheetFormatPr baseColWidth="10" defaultColWidth="9.1640625" defaultRowHeight="14"/>
  <cols>
    <col min="1" max="1" width="8.1640625" style="176" customWidth="1"/>
    <col min="2" max="2" width="2.5" style="108" customWidth="1"/>
    <col min="3" max="3" width="50" style="108" customWidth="1"/>
    <col min="4" max="4" width="8.5" style="237" customWidth="1"/>
    <col min="5" max="5" width="9.1640625" style="127"/>
    <col min="6" max="6" width="9" style="127" customWidth="1"/>
    <col min="7" max="7" width="50" style="108" customWidth="1"/>
    <col min="8" max="8" width="45.6640625" style="108" customWidth="1"/>
    <col min="9" max="9" width="9.1640625" style="301"/>
    <col min="10" max="11" width="9.1640625" style="301" hidden="1" customWidth="1"/>
    <col min="12" max="16384" width="9.1640625" style="301"/>
  </cols>
  <sheetData>
    <row r="1" spans="1:45" s="328" customFormat="1" ht="33.75" customHeight="1">
      <c r="A1" s="1034" t="s">
        <v>702</v>
      </c>
      <c r="B1" s="1034"/>
      <c r="C1" s="1034"/>
      <c r="D1" s="1034"/>
      <c r="E1" s="1034"/>
      <c r="F1" s="1034"/>
      <c r="G1" s="1034"/>
      <c r="H1" s="1034"/>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row>
    <row r="2" spans="1:45" s="329" customFormat="1" ht="30">
      <c r="A2" s="304" t="s">
        <v>103</v>
      </c>
      <c r="B2" s="577" t="s">
        <v>104</v>
      </c>
      <c r="C2" s="578"/>
      <c r="D2" s="303" t="s">
        <v>542</v>
      </c>
      <c r="E2" s="303" t="s">
        <v>106</v>
      </c>
      <c r="F2" s="303" t="s">
        <v>107</v>
      </c>
      <c r="G2" s="304" t="s">
        <v>108</v>
      </c>
      <c r="H2" s="304" t="s">
        <v>95</v>
      </c>
    </row>
    <row r="3" spans="1:45" ht="48">
      <c r="A3" s="313" t="s">
        <v>703</v>
      </c>
      <c r="B3" s="1059" t="s">
        <v>704</v>
      </c>
      <c r="C3" s="1060"/>
      <c r="D3" s="306">
        <f>IF(E3="N/A",0,IF(E3="Answer all sub questions",2,IF(E3="Yes",2,IF(E3="Partial",2,IF(E3="No",2,IF(E3="",2))))))</f>
        <v>2</v>
      </c>
      <c r="E3" s="7"/>
      <c r="F3" s="306">
        <f>IF(E3="N/A",D3,IF(E3="Answer all sub questions",0,IF(E3="Yes",D3,IF(E3="Partial",1,IF(E3="No",0,IF(E3="",0))))))</f>
        <v>0</v>
      </c>
      <c r="G3" s="8"/>
      <c r="H3" s="330" t="s">
        <v>705</v>
      </c>
    </row>
    <row r="4" spans="1:45" ht="72">
      <c r="A4" s="314" t="s">
        <v>706</v>
      </c>
      <c r="B4" s="1059" t="s">
        <v>707</v>
      </c>
      <c r="C4" s="1060"/>
      <c r="D4" s="306">
        <f>IF(E4="N/A",0,IF(E4="Answer all sub questions",2,IF(E4="Yes",2,IF(E4="Partial",2,IF(E4="No",2,IF(E4="",2))))))</f>
        <v>2</v>
      </c>
      <c r="E4" s="7"/>
      <c r="F4" s="306">
        <f>IF(E4="N/A",D4,IF(E4="Answer all sub questions",0,IF(E4="Yes",D4,IF(E4="Partial",1,IF(E4="No",0,IF(E4="",0))))))</f>
        <v>0</v>
      </c>
      <c r="G4" s="8"/>
      <c r="H4" s="307" t="s">
        <v>708</v>
      </c>
    </row>
    <row r="5" spans="1:45" ht="42" customHeight="1">
      <c r="A5" s="322" t="s">
        <v>709</v>
      </c>
      <c r="B5" s="1073" t="s">
        <v>710</v>
      </c>
      <c r="C5" s="1074"/>
      <c r="D5" s="1053">
        <f>IF(E5="All N/A",0,IF(E5="Answer all sub questions",3,IF(E5="Yes",3,IF(E5="Partial",3,IF(E5="No",3,IF(E5="",3))))))</f>
        <v>3</v>
      </c>
      <c r="E5" s="309" t="str">
        <f>IF(K16&gt;12,"Answer all sub questions",IF(K16=(11*1.001),"All N/A",IF(K16&gt;=11,"Yes",IF(K16=1.001,"No",IF(K16=0,"No",IF(K16&gt;=0.5,"Partial",IF(K16&lt;=10.5,"Partial")))))))</f>
        <v>Answer all sub questions</v>
      </c>
      <c r="F5" s="1053">
        <f>IF(E5="All N/A",D5,IF(E5="Answer all sub questions",0,IF(E5="Yes",D5,IF(E5="Partial",1,IF(E5="No",0,IF(E5="",0))))))</f>
        <v>0</v>
      </c>
      <c r="G5" s="8"/>
      <c r="H5" s="1072" t="s">
        <v>711</v>
      </c>
    </row>
    <row r="6" spans="1:45" ht="15">
      <c r="A6" s="323"/>
      <c r="B6" s="331"/>
      <c r="C6" s="327" t="s">
        <v>712</v>
      </c>
      <c r="D6" s="1054"/>
      <c r="E6" s="7"/>
      <c r="F6" s="1054"/>
      <c r="G6" s="8"/>
      <c r="H6" s="1072"/>
      <c r="J6" s="301">
        <f t="shared" ref="J6:J16" si="0">IF(E6="",100,IF(E6="Yes",1,IF(E6="No",0,IF(E6="Partial",0.5,IF(E6="N/A",1.001)))))</f>
        <v>100</v>
      </c>
    </row>
    <row r="7" spans="1:45" ht="12.75" customHeight="1">
      <c r="A7" s="323"/>
      <c r="B7" s="331"/>
      <c r="C7" s="327" t="s">
        <v>713</v>
      </c>
      <c r="D7" s="1054"/>
      <c r="E7" s="7"/>
      <c r="F7" s="1054"/>
      <c r="G7" s="8"/>
      <c r="H7" s="1072"/>
      <c r="J7" s="301">
        <f t="shared" si="0"/>
        <v>100</v>
      </c>
    </row>
    <row r="8" spans="1:45" ht="15">
      <c r="A8" s="323"/>
      <c r="B8" s="331"/>
      <c r="C8" s="327" t="s">
        <v>714</v>
      </c>
      <c r="D8" s="1054"/>
      <c r="E8" s="7"/>
      <c r="F8" s="1054"/>
      <c r="G8" s="8"/>
      <c r="H8" s="1072"/>
      <c r="J8" s="301">
        <f t="shared" si="0"/>
        <v>100</v>
      </c>
    </row>
    <row r="9" spans="1:45" ht="15">
      <c r="A9" s="323"/>
      <c r="B9" s="331"/>
      <c r="C9" s="327" t="s">
        <v>715</v>
      </c>
      <c r="D9" s="1054"/>
      <c r="E9" s="7"/>
      <c r="F9" s="1054"/>
      <c r="G9" s="8"/>
      <c r="H9" s="1072"/>
      <c r="J9" s="301">
        <f t="shared" si="0"/>
        <v>100</v>
      </c>
    </row>
    <row r="10" spans="1:45" ht="15">
      <c r="A10" s="323"/>
      <c r="B10" s="331"/>
      <c r="C10" s="327" t="s">
        <v>716</v>
      </c>
      <c r="D10" s="1054"/>
      <c r="E10" s="7"/>
      <c r="F10" s="1054"/>
      <c r="G10" s="8"/>
      <c r="H10" s="1072"/>
      <c r="J10" s="301">
        <f t="shared" si="0"/>
        <v>100</v>
      </c>
    </row>
    <row r="11" spans="1:45" ht="15">
      <c r="A11" s="323"/>
      <c r="B11" s="331"/>
      <c r="C11" s="327" t="s">
        <v>717</v>
      </c>
      <c r="D11" s="1054"/>
      <c r="E11" s="7"/>
      <c r="F11" s="1054"/>
      <c r="G11" s="8"/>
      <c r="H11" s="1072"/>
      <c r="J11" s="301">
        <f t="shared" si="0"/>
        <v>100</v>
      </c>
    </row>
    <row r="12" spans="1:45" ht="15">
      <c r="A12" s="323"/>
      <c r="B12" s="331"/>
      <c r="C12" s="327" t="s">
        <v>718</v>
      </c>
      <c r="D12" s="1054"/>
      <c r="E12" s="7"/>
      <c r="F12" s="1054"/>
      <c r="G12" s="8"/>
      <c r="H12" s="1072"/>
      <c r="J12" s="301">
        <f t="shared" si="0"/>
        <v>100</v>
      </c>
    </row>
    <row r="13" spans="1:45" ht="12.75" customHeight="1">
      <c r="A13" s="323"/>
      <c r="B13" s="331"/>
      <c r="C13" s="327" t="s">
        <v>719</v>
      </c>
      <c r="D13" s="1054"/>
      <c r="E13" s="7"/>
      <c r="F13" s="1054"/>
      <c r="G13" s="8"/>
      <c r="H13" s="1072"/>
      <c r="J13" s="301">
        <f t="shared" si="0"/>
        <v>100</v>
      </c>
    </row>
    <row r="14" spans="1:45" ht="13.5" customHeight="1">
      <c r="A14" s="323"/>
      <c r="B14" s="331"/>
      <c r="C14" s="327" t="s">
        <v>720</v>
      </c>
      <c r="D14" s="1054"/>
      <c r="E14" s="7"/>
      <c r="F14" s="1054"/>
      <c r="G14" s="8"/>
      <c r="H14" s="1072"/>
      <c r="J14" s="301">
        <f t="shared" si="0"/>
        <v>100</v>
      </c>
    </row>
    <row r="15" spans="1:45" ht="30">
      <c r="A15" s="323"/>
      <c r="B15" s="331"/>
      <c r="C15" s="327" t="s">
        <v>721</v>
      </c>
      <c r="D15" s="1054"/>
      <c r="E15" s="7"/>
      <c r="F15" s="1054"/>
      <c r="G15" s="8"/>
      <c r="H15" s="1072"/>
      <c r="J15" s="301">
        <f t="shared" si="0"/>
        <v>100</v>
      </c>
    </row>
    <row r="16" spans="1:45" ht="12.75" customHeight="1">
      <c r="A16" s="323"/>
      <c r="B16" s="332"/>
      <c r="C16" s="333" t="s">
        <v>722</v>
      </c>
      <c r="D16" s="1055"/>
      <c r="E16" s="9"/>
      <c r="F16" s="1055"/>
      <c r="G16" s="10"/>
      <c r="H16" s="1061"/>
      <c r="J16" s="301">
        <f t="shared" si="0"/>
        <v>100</v>
      </c>
      <c r="K16" s="301">
        <f>SUM(J6:J16)</f>
        <v>1100</v>
      </c>
    </row>
    <row r="17" spans="1:11" ht="39.75" customHeight="1">
      <c r="A17" s="1066" t="s">
        <v>723</v>
      </c>
      <c r="B17" s="1059" t="s">
        <v>724</v>
      </c>
      <c r="C17" s="1060"/>
      <c r="D17" s="1053">
        <f>IF(E17="All N/A",0,IF(E17="Answer all sub questions",3,IF(E17="Yes",3,IF(E17="Partial",3,IF(E17="No",3,IF(E17="",3))))))</f>
        <v>3</v>
      </c>
      <c r="E17" s="309" t="str">
        <f>IF(K22&gt;6,"Answer all sub questions",IF(K22=(5*1.001),"All N/A",IF(K22&gt;=5,"Yes",IF(K22=0,"No",IF(K22&gt;=0.5,"Partial",IF(K22&lt;=4.5,"Partial"))))))</f>
        <v>Answer all sub questions</v>
      </c>
      <c r="F17" s="1053">
        <f>IF(E17="All N/A",D17,IF(E17="Answer all sub questions",0,IF(E17="Yes",D17,IF(E17="Partial",1,IF(E17="No",0,IF(E17="",0))))))</f>
        <v>0</v>
      </c>
      <c r="G17" s="8"/>
      <c r="H17" s="1072" t="s">
        <v>725</v>
      </c>
    </row>
    <row r="18" spans="1:11" ht="30">
      <c r="A18" s="1067"/>
      <c r="B18" s="334"/>
      <c r="C18" s="316" t="s">
        <v>726</v>
      </c>
      <c r="D18" s="1054"/>
      <c r="E18" s="7"/>
      <c r="F18" s="1054"/>
      <c r="G18" s="8"/>
      <c r="H18" s="1072"/>
      <c r="J18" s="301">
        <f t="shared" ref="J18:J22" si="1">IF(E18="",100,IF(E18="Yes",1,IF(E18="No",0,IF(E18="Partial",0.5,IF(E18="N/A",1.001)))))</f>
        <v>100</v>
      </c>
    </row>
    <row r="19" spans="1:11" ht="45">
      <c r="A19" s="1067"/>
      <c r="B19" s="334"/>
      <c r="C19" s="316" t="s">
        <v>727</v>
      </c>
      <c r="D19" s="1054"/>
      <c r="E19" s="7"/>
      <c r="F19" s="1054"/>
      <c r="G19" s="8"/>
      <c r="H19" s="1072"/>
      <c r="J19" s="301">
        <f t="shared" si="1"/>
        <v>100</v>
      </c>
    </row>
    <row r="20" spans="1:11" ht="30">
      <c r="A20" s="1067"/>
      <c r="B20" s="334"/>
      <c r="C20" s="316" t="s">
        <v>728</v>
      </c>
      <c r="D20" s="1054"/>
      <c r="E20" s="7"/>
      <c r="F20" s="1054"/>
      <c r="G20" s="8"/>
      <c r="H20" s="1072"/>
      <c r="J20" s="301">
        <f t="shared" si="1"/>
        <v>100</v>
      </c>
    </row>
    <row r="21" spans="1:11" ht="30">
      <c r="A21" s="1067"/>
      <c r="B21" s="334"/>
      <c r="C21" s="316" t="s">
        <v>729</v>
      </c>
      <c r="D21" s="1054"/>
      <c r="E21" s="7"/>
      <c r="F21" s="1054"/>
      <c r="G21" s="8"/>
      <c r="H21" s="1072"/>
      <c r="J21" s="301">
        <f t="shared" si="1"/>
        <v>100</v>
      </c>
    </row>
    <row r="22" spans="1:11" ht="15">
      <c r="A22" s="787"/>
      <c r="B22" s="334"/>
      <c r="C22" s="316" t="s">
        <v>730</v>
      </c>
      <c r="D22" s="1055"/>
      <c r="E22" s="7"/>
      <c r="F22" s="1055"/>
      <c r="G22" s="8"/>
      <c r="H22" s="1072"/>
      <c r="J22" s="301">
        <f t="shared" si="1"/>
        <v>100</v>
      </c>
      <c r="K22" s="301">
        <f>SUM(J18:J22)</f>
        <v>500</v>
      </c>
    </row>
    <row r="23" spans="1:11" ht="39.75" customHeight="1">
      <c r="A23" s="1066" t="s">
        <v>731</v>
      </c>
      <c r="B23" s="1073" t="s">
        <v>732</v>
      </c>
      <c r="C23" s="1074"/>
      <c r="D23" s="1053">
        <f>IF(E23="All N/A",0,IF(E23="Answer all sub questions",3,IF(E23="Yes",3,IF(E23="Partial",3,IF(E23="No",3,IF(E23="",3))))))</f>
        <v>3</v>
      </c>
      <c r="E23" s="335" t="str">
        <f>IF(K37&gt;14,"Answer all sub questions",IF(K37=(13*1.001),"All N/A",IF(K37&gt;=13,"Yes",IF(K37=12.012,"No",IF(K37=11.011,"No",IF(K37=10.01,"No",IF(K37=9.009,"No",IF(K37=8.008,"No",IF(K37=7.007,"No",IF(K37=6.006,"No",IF(K37=5.005,"No",IF(K37=4.004,"No",IF(K37=3.003,"No",IF(K37=2.002,"No",IF(K37=1.001,"No",IF(K37=0,"No",IF(K37&gt;=0.5,"Partial",IF(K37&lt;=12.5,"Partial"))))))))))))))))))</f>
        <v>Answer all sub questions</v>
      </c>
      <c r="F23" s="1053">
        <f>IF(E23="All N/A",D23,IF(E23="Answer all sub questions",0,IF(E23="Yes",D23,IF(E23="Partial",1,IF(E23="No",0,IF(E23="",0))))))</f>
        <v>0</v>
      </c>
      <c r="G23" s="11"/>
      <c r="H23" s="1061" t="s">
        <v>733</v>
      </c>
    </row>
    <row r="24" spans="1:11">
      <c r="A24" s="1067"/>
      <c r="B24" s="1060" t="s">
        <v>734</v>
      </c>
      <c r="C24" s="960"/>
      <c r="D24" s="1054"/>
      <c r="E24" s="228"/>
      <c r="F24" s="1054"/>
      <c r="G24" s="336"/>
      <c r="H24" s="1062"/>
    </row>
    <row r="25" spans="1:11" ht="15">
      <c r="A25" s="1067"/>
      <c r="B25" s="334"/>
      <c r="C25" s="316" t="s">
        <v>735</v>
      </c>
      <c r="D25" s="1054"/>
      <c r="E25" s="7"/>
      <c r="F25" s="1054"/>
      <c r="G25" s="8"/>
      <c r="H25" s="1062"/>
      <c r="J25" s="301">
        <f>IF(E25="",100,IF(E25="Yes",1,IF(E25="No",0,IF(E25="Partial",0.5,IF(E25="N/A",1.001)))))</f>
        <v>100</v>
      </c>
    </row>
    <row r="26" spans="1:11" ht="15">
      <c r="A26" s="1067"/>
      <c r="B26" s="334"/>
      <c r="C26" s="316" t="s">
        <v>736</v>
      </c>
      <c r="D26" s="1054"/>
      <c r="E26" s="7"/>
      <c r="F26" s="1054"/>
      <c r="G26" s="8"/>
      <c r="H26" s="1062"/>
      <c r="J26" s="301">
        <f>IF(E26="",100,IF(E26="Yes",1,IF(E26="No",0,IF(E26="Partial",0.5,IF(E26="N/A",1.001)))))</f>
        <v>100</v>
      </c>
    </row>
    <row r="27" spans="1:11" ht="12.75" customHeight="1">
      <c r="A27" s="1067"/>
      <c r="B27" s="334"/>
      <c r="C27" s="316" t="s">
        <v>737</v>
      </c>
      <c r="D27" s="1054"/>
      <c r="E27" s="7"/>
      <c r="F27" s="1054"/>
      <c r="G27" s="8"/>
      <c r="H27" s="1062"/>
      <c r="J27" s="301">
        <f t="shared" ref="J27:J58" si="2">IF(E27="",100,IF(E27="Yes",1,IF(E27="No",0,IF(E27="Partial",0.5,IF(E27="N/A",1.001)))))</f>
        <v>100</v>
      </c>
    </row>
    <row r="28" spans="1:11" ht="15">
      <c r="A28" s="1067"/>
      <c r="B28" s="334"/>
      <c r="C28" s="316" t="s">
        <v>738</v>
      </c>
      <c r="D28" s="1054"/>
      <c r="E28" s="7"/>
      <c r="F28" s="1054"/>
      <c r="G28" s="8"/>
      <c r="H28" s="1062"/>
      <c r="J28" s="301">
        <f t="shared" si="2"/>
        <v>100</v>
      </c>
    </row>
    <row r="29" spans="1:11" ht="26.25" customHeight="1">
      <c r="A29" s="1067"/>
      <c r="B29" s="334"/>
      <c r="C29" s="316" t="s">
        <v>739</v>
      </c>
      <c r="D29" s="1054"/>
      <c r="E29" s="7"/>
      <c r="F29" s="1054"/>
      <c r="G29" s="8"/>
      <c r="H29" s="1062"/>
      <c r="J29" s="301">
        <f t="shared" si="2"/>
        <v>100</v>
      </c>
    </row>
    <row r="30" spans="1:11" ht="15">
      <c r="A30" s="1067"/>
      <c r="B30" s="334"/>
      <c r="C30" s="316" t="s">
        <v>740</v>
      </c>
      <c r="D30" s="1054"/>
      <c r="E30" s="7"/>
      <c r="F30" s="1054"/>
      <c r="G30" s="8"/>
      <c r="H30" s="1062"/>
      <c r="J30" s="301">
        <f t="shared" si="2"/>
        <v>100</v>
      </c>
    </row>
    <row r="31" spans="1:11" ht="15">
      <c r="A31" s="1067"/>
      <c r="B31" s="334"/>
      <c r="C31" s="316" t="s">
        <v>741</v>
      </c>
      <c r="D31" s="1054"/>
      <c r="E31" s="7"/>
      <c r="F31" s="1054"/>
      <c r="G31" s="8"/>
      <c r="H31" s="1062"/>
      <c r="J31" s="301">
        <f t="shared" si="2"/>
        <v>100</v>
      </c>
    </row>
    <row r="32" spans="1:11" ht="15">
      <c r="A32" s="1067"/>
      <c r="B32" s="334"/>
      <c r="C32" s="316" t="s">
        <v>742</v>
      </c>
      <c r="D32" s="1054"/>
      <c r="E32" s="7"/>
      <c r="F32" s="1054"/>
      <c r="G32" s="8"/>
      <c r="H32" s="1062"/>
      <c r="J32" s="301">
        <f t="shared" si="2"/>
        <v>100</v>
      </c>
    </row>
    <row r="33" spans="1:11" ht="12.75" customHeight="1">
      <c r="A33" s="1067"/>
      <c r="B33" s="334"/>
      <c r="C33" s="316" t="s">
        <v>743</v>
      </c>
      <c r="D33" s="1054"/>
      <c r="E33" s="7"/>
      <c r="F33" s="1054"/>
      <c r="G33" s="8"/>
      <c r="H33" s="1062"/>
      <c r="J33" s="301">
        <f t="shared" si="2"/>
        <v>100</v>
      </c>
    </row>
    <row r="34" spans="1:11" ht="15">
      <c r="A34" s="1067"/>
      <c r="B34" s="334"/>
      <c r="C34" s="316" t="s">
        <v>744</v>
      </c>
      <c r="D34" s="1054"/>
      <c r="E34" s="7"/>
      <c r="F34" s="1054"/>
      <c r="G34" s="8"/>
      <c r="H34" s="1062"/>
      <c r="J34" s="301">
        <f t="shared" si="2"/>
        <v>100</v>
      </c>
    </row>
    <row r="35" spans="1:11" ht="15">
      <c r="A35" s="1067"/>
      <c r="B35" s="334"/>
      <c r="C35" s="316" t="s">
        <v>745</v>
      </c>
      <c r="D35" s="1054"/>
      <c r="E35" s="7"/>
      <c r="F35" s="1054"/>
      <c r="G35" s="8"/>
      <c r="H35" s="1062"/>
      <c r="J35" s="301">
        <f t="shared" si="2"/>
        <v>100</v>
      </c>
    </row>
    <row r="36" spans="1:11" ht="15">
      <c r="A36" s="1067"/>
      <c r="B36" s="334"/>
      <c r="C36" s="327" t="s">
        <v>746</v>
      </c>
      <c r="D36" s="1054"/>
      <c r="E36" s="7"/>
      <c r="F36" s="1054"/>
      <c r="G36" s="8"/>
      <c r="H36" s="1062"/>
      <c r="J36" s="301">
        <f t="shared" si="2"/>
        <v>100</v>
      </c>
    </row>
    <row r="37" spans="1:11" ht="15">
      <c r="A37" s="787"/>
      <c r="B37" s="337"/>
      <c r="C37" s="333" t="s">
        <v>747</v>
      </c>
      <c r="D37" s="1054"/>
      <c r="E37" s="9"/>
      <c r="F37" s="1054"/>
      <c r="G37" s="10"/>
      <c r="H37" s="1062"/>
      <c r="J37" s="301">
        <f t="shared" si="2"/>
        <v>100</v>
      </c>
      <c r="K37" s="301">
        <f>SUM(J25:J37)</f>
        <v>1300</v>
      </c>
    </row>
    <row r="38" spans="1:11" ht="43.5" customHeight="1">
      <c r="A38" s="1066" t="s">
        <v>1326</v>
      </c>
      <c r="B38" s="1059" t="s">
        <v>749</v>
      </c>
      <c r="C38" s="1060"/>
      <c r="D38" s="1053">
        <f>IF(E38="All N/A",0,IF(E38="Answer all sub questions",3,IF(E38="Yes",3,IF(E38="Partial",3,IF(E38="No",3,IF(E38="",3))))))</f>
        <v>3</v>
      </c>
      <c r="E38" s="309" t="str">
        <f>IF(K53&gt;16,"Answer all sub questions",IF(K53=(15*1.001),"All N/A",IF(K53&gt;=15,"Yes",IF(K53=7.007,"No",IF(K53=6.006,"No",IF(K53=5.005,"No",IF(K53=4.004,"No",IF(K53=3.003,"No",IF(K53=2.002,"No",IF(K53=1.001,"No",IF(K53=0,"No",IF(K53&gt;=0.5,"Partial",IF(K53&lt;=14.5,"Partial")))))))))))))</f>
        <v>Answer all sub questions</v>
      </c>
      <c r="F38" s="1053">
        <f>IF(E38="All N/A",D38,IF(E38="Answer all sub questions",0,IF(E38="Yes",D38,IF(E38="Partial",1,IF(E38="No",0,IF(E38="",0))))))</f>
        <v>0</v>
      </c>
      <c r="G38" s="8"/>
      <c r="H38" s="1061" t="s">
        <v>750</v>
      </c>
    </row>
    <row r="39" spans="1:11" ht="12.75" customHeight="1">
      <c r="A39" s="1067"/>
      <c r="B39" s="334"/>
      <c r="C39" s="316" t="s">
        <v>751</v>
      </c>
      <c r="D39" s="1054"/>
      <c r="E39" s="7"/>
      <c r="F39" s="1054"/>
      <c r="G39" s="8"/>
      <c r="H39" s="1062"/>
      <c r="J39" s="301">
        <f t="shared" si="2"/>
        <v>100</v>
      </c>
    </row>
    <row r="40" spans="1:11" ht="15">
      <c r="A40" s="1067"/>
      <c r="B40" s="334"/>
      <c r="C40" s="316" t="s">
        <v>752</v>
      </c>
      <c r="D40" s="1054"/>
      <c r="E40" s="7"/>
      <c r="F40" s="1054"/>
      <c r="G40" s="8"/>
      <c r="H40" s="1062"/>
      <c r="J40" s="301">
        <f t="shared" si="2"/>
        <v>100</v>
      </c>
    </row>
    <row r="41" spans="1:11" ht="15">
      <c r="A41" s="1067"/>
      <c r="B41" s="334"/>
      <c r="C41" s="316" t="s">
        <v>753</v>
      </c>
      <c r="D41" s="1054"/>
      <c r="E41" s="7"/>
      <c r="F41" s="1054"/>
      <c r="G41" s="8"/>
      <c r="H41" s="1062"/>
      <c r="J41" s="301">
        <f t="shared" si="2"/>
        <v>100</v>
      </c>
    </row>
    <row r="42" spans="1:11" ht="30">
      <c r="A42" s="1067"/>
      <c r="B42" s="334"/>
      <c r="C42" s="316" t="s">
        <v>754</v>
      </c>
      <c r="D42" s="1054"/>
      <c r="E42" s="7"/>
      <c r="F42" s="1054"/>
      <c r="G42" s="8"/>
      <c r="H42" s="1062"/>
      <c r="J42" s="301">
        <f t="shared" si="2"/>
        <v>100</v>
      </c>
    </row>
    <row r="43" spans="1:11" ht="15">
      <c r="A43" s="1067"/>
      <c r="B43" s="334"/>
      <c r="C43" s="316" t="s">
        <v>755</v>
      </c>
      <c r="D43" s="1054"/>
      <c r="E43" s="7"/>
      <c r="F43" s="1054"/>
      <c r="G43" s="8"/>
      <c r="H43" s="1062"/>
      <c r="J43" s="301">
        <f t="shared" si="2"/>
        <v>100</v>
      </c>
    </row>
    <row r="44" spans="1:11" ht="15">
      <c r="A44" s="1067"/>
      <c r="B44" s="334"/>
      <c r="C44" s="316" t="s">
        <v>756</v>
      </c>
      <c r="D44" s="1054"/>
      <c r="E44" s="7"/>
      <c r="F44" s="1054"/>
      <c r="G44" s="8"/>
      <c r="H44" s="1062"/>
      <c r="J44" s="301">
        <f t="shared" si="2"/>
        <v>100</v>
      </c>
    </row>
    <row r="45" spans="1:11" ht="15">
      <c r="A45" s="1067"/>
      <c r="B45" s="334"/>
      <c r="C45" s="316" t="s">
        <v>757</v>
      </c>
      <c r="D45" s="1054"/>
      <c r="E45" s="7"/>
      <c r="F45" s="1054"/>
      <c r="G45" s="8"/>
      <c r="H45" s="1062"/>
      <c r="J45" s="301">
        <f t="shared" si="2"/>
        <v>100</v>
      </c>
    </row>
    <row r="46" spans="1:11" ht="15">
      <c r="A46" s="1067"/>
      <c r="B46" s="334"/>
      <c r="C46" s="316" t="s">
        <v>758</v>
      </c>
      <c r="D46" s="1054"/>
      <c r="E46" s="7"/>
      <c r="F46" s="1054"/>
      <c r="G46" s="10"/>
      <c r="H46" s="1062"/>
      <c r="J46" s="301">
        <f t="shared" si="2"/>
        <v>100</v>
      </c>
    </row>
    <row r="47" spans="1:11" ht="15">
      <c r="A47" s="1067"/>
      <c r="B47" s="337"/>
      <c r="C47" s="338" t="s">
        <v>759</v>
      </c>
      <c r="D47" s="1054"/>
      <c r="E47" s="9"/>
      <c r="F47" s="1054"/>
      <c r="G47" s="8"/>
      <c r="H47" s="1062"/>
      <c r="J47" s="301">
        <f t="shared" si="2"/>
        <v>100</v>
      </c>
    </row>
    <row r="48" spans="1:11" ht="15">
      <c r="A48" s="1067"/>
      <c r="B48" s="339"/>
      <c r="C48" s="318" t="s">
        <v>1223</v>
      </c>
      <c r="D48" s="1054"/>
      <c r="E48" s="319" t="str">
        <f>IF('Set Audit Scope'!$F$5="Choose from drop-down menu --&gt;","",IF('Set Audit Scope'!$F$5="","",IF('Set Audit Scope'!$F$5="No","N/A",IF('Set Audit Scope'!$F$5="N/A","N/A",IF('Set Audit Scope'!$F$5="Yes",(IF('Urine Module'!$Q$94="Answer all sub questions","",IF('Urine Module'!$Q$94&lt;&gt;"Answer all sub questions",'Urine Module'!$Q$94))))))))</f>
        <v/>
      </c>
      <c r="F48" s="1054"/>
      <c r="G48" s="1076"/>
      <c r="H48" s="1062"/>
      <c r="J48" s="301">
        <f t="shared" ref="J48:J50" si="3">IF(E48="",100,IF(E48="Yes",1,IF(E48="No",0,IF(E48="Partial",0.5,IF(E48="N/A",1.001)))))</f>
        <v>100</v>
      </c>
    </row>
    <row r="49" spans="1:11" ht="15">
      <c r="A49" s="1067"/>
      <c r="B49" s="339"/>
      <c r="C49" s="318" t="s">
        <v>1251</v>
      </c>
      <c r="D49" s="1054"/>
      <c r="E49" s="319" t="str">
        <f>IF('Set Audit Scope'!$F$6="Choose from drop-down menu --&gt;","",IF('Set Audit Scope'!$F$6="","",IF('Set Audit Scope'!$F$6="No","N/A",IF('Set Audit Scope'!$F$6="N/A","N/A",IF('Set Audit Scope'!$F$6="Yes",(IF('Feces Module'!$Q$62="Answer all sub questions","",IF('Feces Module'!$Q$62&lt;&gt;"Answer all sub questions",'Feces Module'!$Q$62))))))))</f>
        <v/>
      </c>
      <c r="F49" s="1054"/>
      <c r="G49" s="1077"/>
      <c r="H49" s="1062"/>
      <c r="J49" s="301">
        <f t="shared" si="3"/>
        <v>100</v>
      </c>
    </row>
    <row r="50" spans="1:11" ht="15">
      <c r="A50" s="1067"/>
      <c r="B50" s="339"/>
      <c r="C50" s="318" t="s">
        <v>1276</v>
      </c>
      <c r="D50" s="1054"/>
      <c r="E50" s="319" t="str">
        <f>IF('Set Audit Scope'!$F$7="Choose from drop-down menu --&gt;","",IF('Set Audit Scope'!$F$7="","",IF('Set Audit Scope'!$F$7="No","N/A",IF('Set Audit Scope'!$F$7="N/A","N/A",IF('Set Audit Scope'!$F$7="Yes",(IF('Blood Module'!$Q$98="Answer all sub questions","",IF('Blood Module'!$Q$98&lt;&gt;"Answer all sub questions",'Blood Module'!$Q$98))))))))</f>
        <v/>
      </c>
      <c r="F50" s="1054"/>
      <c r="G50" s="1077"/>
      <c r="H50" s="1062"/>
      <c r="J50" s="301">
        <f t="shared" si="3"/>
        <v>100</v>
      </c>
    </row>
    <row r="51" spans="1:11" s="108" customFormat="1" ht="12.75" customHeight="1">
      <c r="A51" s="1067"/>
      <c r="B51" s="317"/>
      <c r="C51" s="318" t="s">
        <v>2168</v>
      </c>
      <c r="D51" s="1054"/>
      <c r="E51" s="319" t="str">
        <f>IF('Set Audit Scope'!$F$8="Choose from drop-down menu --&gt;","",IF('Set Audit Scope'!$F$8="","",IF('Set Audit Scope'!$F$8="No","N/A",IF('Set Audit Scope'!$F$8="N/A","N/A",IF('Set Audit Scope'!$F$8="Yes",(IF('Genital Module'!$Q$54="Answer all sub questions","",IF('Genital Module'!$Q$54&lt;&gt;"Answer all sub questions",'Genital Module'!$Q$54))))))))</f>
        <v/>
      </c>
      <c r="F51" s="1054"/>
      <c r="G51" s="1077"/>
      <c r="H51" s="1062"/>
      <c r="J51" s="95">
        <f>IF(E51="",100,IF(E51="Yes",1,IF(E51="No",0,IF(E51="Partial",0.5,IF(E51="N/A",1.001)))))</f>
        <v>100</v>
      </c>
      <c r="K51" s="301"/>
    </row>
    <row r="52" spans="1:11" s="108" customFormat="1" ht="12.75" customHeight="1">
      <c r="A52" s="1067"/>
      <c r="B52" s="317"/>
      <c r="C52" s="318" t="s">
        <v>2198</v>
      </c>
      <c r="D52" s="1054"/>
      <c r="E52" s="319" t="str">
        <f>IF('Set Audit Scope'!$F$9="Choose from drop-down menu --&gt;","",IF('Set Audit Scope'!$F$9="","",IF('Set Audit Scope'!$F$9="No","N/A",IF('Set Audit Scope'!$F$9="N/A","N/A",IF('Set Audit Scope'!$F$9="Yes",(IF('Pulmonary Module'!$Q$80="Answer all sub questions","",IF('Pulmonary Module'!$Q$80&lt;&gt;"Answer all sub questions",'Pulmonary Module'!$Q$80))))))))</f>
        <v/>
      </c>
      <c r="F52" s="1054"/>
      <c r="G52" s="1077"/>
      <c r="H52" s="1062"/>
      <c r="J52" s="95">
        <f>IF(E52="",100,IF(E52="Yes",1,IF(E52="No",0,IF(E52="Partial",0.5,IF(E52="N/A",1.001)))))</f>
        <v>100</v>
      </c>
      <c r="K52" s="301"/>
    </row>
    <row r="53" spans="1:11" s="108" customFormat="1" ht="12.75" customHeight="1">
      <c r="A53" s="1067"/>
      <c r="B53" s="317"/>
      <c r="C53" s="318" t="s">
        <v>2237</v>
      </c>
      <c r="D53" s="1055"/>
      <c r="E53" s="319" t="str">
        <f>IF('Set Audit Scope'!$F$10="Choose from drop-down menu --&gt;","",IF('Set Audit Scope'!$F$10="","",IF('Set Audit Scope'!$F$10="No","N/A",IF('Set Audit Scope'!$F$10="N/A","N/A",IF('Set Audit Scope'!$F$10="Yes",(IF('Wound Module'!$Q$71="Answer all sub questions","",IF('Wound Module'!$Q$71&lt;&gt;"Answer all sub questions",'Wound Module'!$Q$71))))))))</f>
        <v/>
      </c>
      <c r="F53" s="1055"/>
      <c r="G53" s="1078"/>
      <c r="H53" s="1063"/>
      <c r="J53" s="95">
        <f>IF(E53="",100,IF(E53="Yes",1,IF(E53="No",0,IF(E53="Partial",0.5,IF(E53="N/A",1.001)))))</f>
        <v>100</v>
      </c>
      <c r="K53" s="301">
        <f>SUM(J39:J53)</f>
        <v>1500</v>
      </c>
    </row>
    <row r="54" spans="1:11" ht="41.25" customHeight="1">
      <c r="A54" s="1066" t="s">
        <v>748</v>
      </c>
      <c r="B54" s="1059" t="s">
        <v>761</v>
      </c>
      <c r="C54" s="1060"/>
      <c r="D54" s="1053">
        <f>IF(E54="All N/A",0,IF(E54="Answer all sub questions",3,IF(E54="Yes",3,IF(E54="Partial",3,IF(E54="No",3,IF(E54="",3))))))</f>
        <v>3</v>
      </c>
      <c r="E54" s="309" t="str">
        <f>IF(K64&gt;11,"Answer all sub questions",IF(K64=(10*1.001),"All N/A",IF(K64&gt;=10,"Yes",IF(K64=6.006,"No",IF(K64=5.005,"No",IF(K64=4.004,"No",IF(K64=3.003,"No",IF(K64=2.002,"No",IF(K64=1.001,"No",IF(K64=0,"No",IF(K64&gt;=0.5,"Partial",IF(K64&lt;=9.5,"Partial"))))))))))))</f>
        <v>Answer all sub questions</v>
      </c>
      <c r="F54" s="1053">
        <f>IF(E54="All N/A",D54,IF(E54="Answer all sub questions",0,IF(E54="Yes",D54,IF(E54="Partial",1,IF(E54="No",0,IF(E54="",0))))))</f>
        <v>0</v>
      </c>
      <c r="G54" s="8"/>
      <c r="H54" s="1061" t="s">
        <v>762</v>
      </c>
    </row>
    <row r="55" spans="1:11" ht="15">
      <c r="A55" s="1067"/>
      <c r="B55" s="334"/>
      <c r="C55" s="316" t="s">
        <v>763</v>
      </c>
      <c r="D55" s="1054"/>
      <c r="E55" s="7"/>
      <c r="F55" s="1054"/>
      <c r="G55" s="8"/>
      <c r="H55" s="1062"/>
      <c r="J55" s="301">
        <f t="shared" si="2"/>
        <v>100</v>
      </c>
    </row>
    <row r="56" spans="1:11">
      <c r="A56" s="1067"/>
      <c r="B56" s="334"/>
      <c r="C56" s="340" t="s">
        <v>764</v>
      </c>
      <c r="D56" s="1054"/>
      <c r="E56" s="7"/>
      <c r="F56" s="1054"/>
      <c r="G56" s="8"/>
      <c r="H56" s="1062"/>
      <c r="J56" s="301">
        <f t="shared" si="2"/>
        <v>100</v>
      </c>
    </row>
    <row r="57" spans="1:11">
      <c r="A57" s="1067"/>
      <c r="B57" s="334"/>
      <c r="C57" s="340" t="s">
        <v>765</v>
      </c>
      <c r="D57" s="1054"/>
      <c r="E57" s="7"/>
      <c r="F57" s="1054"/>
      <c r="G57" s="8"/>
      <c r="H57" s="1062"/>
      <c r="J57" s="301">
        <f t="shared" si="2"/>
        <v>100</v>
      </c>
    </row>
    <row r="58" spans="1:11" ht="13" customHeight="1">
      <c r="A58" s="1067"/>
      <c r="B58" s="337"/>
      <c r="C58" s="341" t="s">
        <v>766</v>
      </c>
      <c r="D58" s="1054"/>
      <c r="E58" s="9"/>
      <c r="F58" s="1054"/>
      <c r="G58" s="10"/>
      <c r="H58" s="1062"/>
      <c r="J58" s="301">
        <f t="shared" si="2"/>
        <v>100</v>
      </c>
    </row>
    <row r="59" spans="1:11" s="108" customFormat="1" ht="12.75" customHeight="1">
      <c r="A59" s="1067"/>
      <c r="B59" s="317"/>
      <c r="C59" s="318" t="s">
        <v>1224</v>
      </c>
      <c r="D59" s="1054"/>
      <c r="E59" s="319" t="str">
        <f>IF('Set Audit Scope'!$F$5="Choose from drop-down menu --&gt;","",IF('Set Audit Scope'!$F$5="","",IF('Set Audit Scope'!$F$5="No","N/A",IF('Set Audit Scope'!$F$5="N/A","N/A",IF('Set Audit Scope'!$F$5="Yes",(IF('Urine Module'!$Q$103="Answer all sub questions","",IF('Urine Module'!$Q$103&lt;&gt;"Answer all sub questions",'Urine Module'!$Q$103))))))))</f>
        <v/>
      </c>
      <c r="F59" s="1054"/>
      <c r="G59" s="1079"/>
      <c r="H59" s="1062"/>
      <c r="J59" s="95">
        <f t="shared" ref="J59:J64" si="4">IF(E59="",100,IF(E59="Yes",1,IF(E59="No",0,IF(E59="Partial",0.5,IF(E59="N/A",1.001)))))</f>
        <v>100</v>
      </c>
      <c r="K59" s="301"/>
    </row>
    <row r="60" spans="1:11" s="108" customFormat="1" ht="12.75" customHeight="1">
      <c r="A60" s="1067"/>
      <c r="B60" s="317"/>
      <c r="C60" s="318" t="s">
        <v>1252</v>
      </c>
      <c r="D60" s="1054"/>
      <c r="E60" s="319" t="str">
        <f>IF('Set Audit Scope'!$F$6="Choose from drop-down menu --&gt;","",IF('Set Audit Scope'!$F$6="","",IF('Set Audit Scope'!$F$6="No","N/A",IF('Set Audit Scope'!$F$6="N/A","N/A",IF('Set Audit Scope'!$F$6="Yes",(IF('Feces Module'!$Q$70="Answer all sub questions","",IF('Feces Module'!$Q$70&lt;&gt;"Answer all sub questions",'Feces Module'!$Q$70))))))))</f>
        <v/>
      </c>
      <c r="F60" s="1054"/>
      <c r="G60" s="1080"/>
      <c r="H60" s="1062"/>
      <c r="J60" s="95">
        <f t="shared" si="4"/>
        <v>100</v>
      </c>
      <c r="K60" s="301"/>
    </row>
    <row r="61" spans="1:11" s="108" customFormat="1" ht="12.75" customHeight="1">
      <c r="A61" s="1067"/>
      <c r="B61" s="317"/>
      <c r="C61" s="318" t="s">
        <v>1277</v>
      </c>
      <c r="D61" s="1054"/>
      <c r="E61" s="319" t="str">
        <f>IF('Set Audit Scope'!$F$7="Choose from drop-down menu --&gt;","",IF('Set Audit Scope'!$F$7="","",IF('Set Audit Scope'!$F$7="No","N/A",IF('Set Audit Scope'!$F$7="N/A","N/A",IF('Set Audit Scope'!$F$7="Yes",(IF('Blood Module'!$Q$106="Answer all sub questions","",IF('Blood Module'!$Q$106&lt;&gt;"Answer all sub questions",'Blood Module'!$Q$106))))))))</f>
        <v/>
      </c>
      <c r="F61" s="1054"/>
      <c r="G61" s="1080"/>
      <c r="H61" s="1062"/>
      <c r="J61" s="95">
        <f t="shared" si="4"/>
        <v>100</v>
      </c>
      <c r="K61" s="301"/>
    </row>
    <row r="62" spans="1:11" s="108" customFormat="1" ht="12.75" customHeight="1">
      <c r="A62" s="1067"/>
      <c r="B62" s="317"/>
      <c r="C62" s="318" t="s">
        <v>2169</v>
      </c>
      <c r="D62" s="1054"/>
      <c r="E62" s="319" t="str">
        <f>IF('Set Audit Scope'!$F$8="Choose from drop-down menu --&gt;","",IF('Set Audit Scope'!$F$8="","",IF('Set Audit Scope'!$F$8="No","N/A",IF('Set Audit Scope'!$F$8="N/A","N/A",IF('Set Audit Scope'!$F$8="Yes",(IF('Genital Module'!$Q$63="Answer all sub questions","",IF('Genital Module'!$Q$63&lt;&gt;"Answer all sub questions",'Genital Module'!$Q$63))))))))</f>
        <v/>
      </c>
      <c r="F62" s="1054"/>
      <c r="G62" s="1080"/>
      <c r="H62" s="1062"/>
      <c r="J62" s="95">
        <f t="shared" si="4"/>
        <v>100</v>
      </c>
      <c r="K62" s="301"/>
    </row>
    <row r="63" spans="1:11" s="108" customFormat="1" ht="12.75" customHeight="1">
      <c r="A63" s="1067"/>
      <c r="B63" s="317"/>
      <c r="C63" s="318" t="s">
        <v>2199</v>
      </c>
      <c r="D63" s="1054"/>
      <c r="E63" s="319" t="str">
        <f>IF('Set Audit Scope'!$F$9="Choose from drop-down menu --&gt;","",IF('Set Audit Scope'!$F$9="","",IF('Set Audit Scope'!$F$9="No","N/A",IF('Set Audit Scope'!$F$9="N/A","N/A",IF('Set Audit Scope'!$F$9="Yes",(IF('Pulmonary Module'!$Q$88="Answer all sub questions","",IF('Pulmonary Module'!$Q$88&lt;&gt;"Answer all sub questions",'Pulmonary Module'!$Q$88))))))))</f>
        <v/>
      </c>
      <c r="F63" s="1054"/>
      <c r="G63" s="1080"/>
      <c r="H63" s="1062"/>
      <c r="J63" s="95">
        <f t="shared" si="4"/>
        <v>100</v>
      </c>
      <c r="K63" s="301"/>
    </row>
    <row r="64" spans="1:11" s="108" customFormat="1" ht="12.75" customHeight="1">
      <c r="A64" s="787"/>
      <c r="B64" s="317"/>
      <c r="C64" s="318" t="s">
        <v>2238</v>
      </c>
      <c r="D64" s="1055"/>
      <c r="E64" s="319" t="str">
        <f>IF('Set Audit Scope'!$F$10="Choose from drop-down menu --&gt;","",IF('Set Audit Scope'!$F$10="","",IF('Set Audit Scope'!$F$10="No","N/A",IF('Set Audit Scope'!$F$10="N/A","N/A",IF('Set Audit Scope'!$F$10="Yes",(IF('Wound Module'!$Q$79="Answer all sub questions","",IF('Wound Module'!$Q$79&lt;&gt;"Answer all sub questions",'Wound Module'!$Q$79))))))))</f>
        <v/>
      </c>
      <c r="F64" s="1055"/>
      <c r="G64" s="1081"/>
      <c r="H64" s="1063"/>
      <c r="J64" s="95">
        <f t="shared" si="4"/>
        <v>100</v>
      </c>
      <c r="K64" s="301">
        <f>SUM(J55:J64)</f>
        <v>1000</v>
      </c>
    </row>
    <row r="65" spans="1:11" ht="42" customHeight="1">
      <c r="A65" s="322" t="s">
        <v>760</v>
      </c>
      <c r="B65" s="1059" t="s">
        <v>767</v>
      </c>
      <c r="C65" s="1060"/>
      <c r="D65" s="1053">
        <f>IF(E65="All N/A",0,IF(E65="Answer all sub questions",3,IF(E65="Yes",3,IF(E65="Partial",3,IF(E65="No",3,IF(E65="",3))))))</f>
        <v>3</v>
      </c>
      <c r="E65" s="309" t="str">
        <f>IF(K75&gt;10,"Answer all sub questions",IF(K75=(9*1.001),"All N/A",IF(K75&gt;=9,"Yes",IF(K75=0,"No",IF(K75&gt;=0.5,"Partial",IF(K75&lt;=8.5,"Partial"))))))</f>
        <v>Answer all sub questions</v>
      </c>
      <c r="F65" s="1053">
        <f>IF(E65="All N/A",D65,IF(E65="Answer all sub questions",0,IF(E65="Yes",D65,IF(E65="Partial",1,IF(E65="No",0,IF(E65="",0))))))</f>
        <v>0</v>
      </c>
      <c r="G65" s="8"/>
      <c r="H65" s="1075" t="s">
        <v>768</v>
      </c>
    </row>
    <row r="66" spans="1:11">
      <c r="A66" s="323"/>
      <c r="B66" s="1059" t="s">
        <v>769</v>
      </c>
      <c r="C66" s="1060"/>
      <c r="D66" s="1054"/>
      <c r="E66" s="228"/>
      <c r="F66" s="1054"/>
      <c r="G66" s="336"/>
      <c r="H66" s="1075"/>
    </row>
    <row r="67" spans="1:11" ht="15">
      <c r="A67" s="342"/>
      <c r="B67" s="334"/>
      <c r="C67" s="316" t="s">
        <v>770</v>
      </c>
      <c r="D67" s="1054"/>
      <c r="E67" s="7"/>
      <c r="F67" s="1054"/>
      <c r="G67" s="8"/>
      <c r="H67" s="1075"/>
      <c r="J67" s="301">
        <f t="shared" ref="J67:J75" si="5">IF(E67="",100,IF(E67="Yes",1,IF(E67="No",0,IF(E67="Partial",0.5,IF(E67="N/A",1.001)))))</f>
        <v>100</v>
      </c>
    </row>
    <row r="68" spans="1:11" ht="30">
      <c r="A68" s="323"/>
      <c r="B68" s="334"/>
      <c r="C68" s="316" t="s">
        <v>771</v>
      </c>
      <c r="D68" s="1054"/>
      <c r="E68" s="7"/>
      <c r="F68" s="1054"/>
      <c r="G68" s="8"/>
      <c r="H68" s="1075"/>
      <c r="J68" s="301">
        <f t="shared" si="5"/>
        <v>100</v>
      </c>
    </row>
    <row r="69" spans="1:11" ht="15">
      <c r="A69" s="323"/>
      <c r="B69" s="334"/>
      <c r="C69" s="316" t="s">
        <v>772</v>
      </c>
      <c r="D69" s="1054"/>
      <c r="E69" s="7"/>
      <c r="F69" s="1054"/>
      <c r="G69" s="8"/>
      <c r="H69" s="1075"/>
      <c r="J69" s="301">
        <f t="shared" si="5"/>
        <v>100</v>
      </c>
    </row>
    <row r="70" spans="1:11" ht="15">
      <c r="A70" s="323"/>
      <c r="B70" s="334"/>
      <c r="C70" s="316" t="s">
        <v>773</v>
      </c>
      <c r="D70" s="1054"/>
      <c r="E70" s="7"/>
      <c r="F70" s="1054"/>
      <c r="G70" s="8"/>
      <c r="H70" s="1075"/>
      <c r="J70" s="301">
        <f t="shared" si="5"/>
        <v>100</v>
      </c>
    </row>
    <row r="71" spans="1:11" ht="15">
      <c r="A71" s="323"/>
      <c r="B71" s="334"/>
      <c r="C71" s="316" t="s">
        <v>774</v>
      </c>
      <c r="D71" s="1054"/>
      <c r="E71" s="7"/>
      <c r="F71" s="1054"/>
      <c r="G71" s="8"/>
      <c r="H71" s="1075"/>
      <c r="J71" s="301">
        <f t="shared" si="5"/>
        <v>100</v>
      </c>
    </row>
    <row r="72" spans="1:11" ht="15">
      <c r="A72" s="323"/>
      <c r="B72" s="334"/>
      <c r="C72" s="316" t="s">
        <v>775</v>
      </c>
      <c r="D72" s="1054"/>
      <c r="E72" s="7"/>
      <c r="F72" s="1054"/>
      <c r="G72" s="8"/>
      <c r="H72" s="1075"/>
      <c r="J72" s="301">
        <f t="shared" si="5"/>
        <v>100</v>
      </c>
    </row>
    <row r="73" spans="1:11" ht="40.5" customHeight="1">
      <c r="A73" s="323"/>
      <c r="B73" s="334"/>
      <c r="C73" s="316" t="s">
        <v>776</v>
      </c>
      <c r="D73" s="1054"/>
      <c r="E73" s="7"/>
      <c r="F73" s="1054"/>
      <c r="G73" s="8"/>
      <c r="H73" s="1075"/>
      <c r="J73" s="301">
        <f t="shared" si="5"/>
        <v>100</v>
      </c>
    </row>
    <row r="74" spans="1:11" ht="30">
      <c r="A74" s="323"/>
      <c r="B74" s="334"/>
      <c r="C74" s="316" t="s">
        <v>777</v>
      </c>
      <c r="D74" s="1054"/>
      <c r="E74" s="7"/>
      <c r="F74" s="1054"/>
      <c r="G74" s="8"/>
      <c r="H74" s="1075"/>
      <c r="J74" s="301">
        <f t="shared" si="5"/>
        <v>100</v>
      </c>
    </row>
    <row r="75" spans="1:11" ht="15">
      <c r="A75" s="304"/>
      <c r="B75" s="334"/>
      <c r="C75" s="316" t="s">
        <v>778</v>
      </c>
      <c r="D75" s="1055"/>
      <c r="E75" s="7"/>
      <c r="F75" s="1055"/>
      <c r="G75" s="8"/>
      <c r="H75" s="1075"/>
      <c r="J75" s="301">
        <f t="shared" si="5"/>
        <v>100</v>
      </c>
      <c r="K75" s="301">
        <f>SUM(J67:J75)</f>
        <v>900</v>
      </c>
    </row>
    <row r="76" spans="1:11">
      <c r="A76" s="315"/>
      <c r="B76" s="536" t="s">
        <v>186</v>
      </c>
      <c r="C76" s="536"/>
      <c r="D76" s="309">
        <f>SUM(D3:D75)</f>
        <v>22</v>
      </c>
      <c r="E76" s="309"/>
      <c r="F76" s="309">
        <f>SUM(F3:F75)</f>
        <v>0</v>
      </c>
      <c r="G76" s="221"/>
      <c r="H76" s="221"/>
    </row>
    <row r="78" spans="1:11">
      <c r="A78" s="329"/>
    </row>
    <row r="79" spans="1:11" hidden="1">
      <c r="A79" s="301" t="s">
        <v>26</v>
      </c>
    </row>
    <row r="80" spans="1:11" hidden="1">
      <c r="A80" s="301" t="s">
        <v>187</v>
      </c>
    </row>
    <row r="81" spans="1:1" hidden="1">
      <c r="A81" s="301" t="s">
        <v>29</v>
      </c>
    </row>
    <row r="82" spans="1:1" hidden="1">
      <c r="A82" s="301" t="s">
        <v>76</v>
      </c>
    </row>
  </sheetData>
  <sheetProtection algorithmName="SHA-512" hashValue="gCn8k1rmGX8+Wv5J7CQMZSFJPdHp7ShvAtIGRYHFTCe7To4HNcnY2jY7m9Et/Q70lIdqSsxsyZBrO1hPc5ULkQ==" saltValue="W5eU5DcOZ/NbNa4duO1Fpw==" spinCount="100000" sheet="1" objects="1" scenarios="1"/>
  <mergeCells count="37">
    <mergeCell ref="A23:A37"/>
    <mergeCell ref="A17:A22"/>
    <mergeCell ref="A38:A53"/>
    <mergeCell ref="G48:G53"/>
    <mergeCell ref="G59:G64"/>
    <mergeCell ref="A54:A64"/>
    <mergeCell ref="F23:F37"/>
    <mergeCell ref="D38:D53"/>
    <mergeCell ref="F38:F53"/>
    <mergeCell ref="D54:D64"/>
    <mergeCell ref="F54:F64"/>
    <mergeCell ref="B4:C4"/>
    <mergeCell ref="B23:C23"/>
    <mergeCell ref="B24:C24"/>
    <mergeCell ref="B38:C38"/>
    <mergeCell ref="D23:D37"/>
    <mergeCell ref="H65:H75"/>
    <mergeCell ref="B54:C54"/>
    <mergeCell ref="B65:C65"/>
    <mergeCell ref="B66:C66"/>
    <mergeCell ref="H54:H64"/>
    <mergeCell ref="B76:C76"/>
    <mergeCell ref="A1:H1"/>
    <mergeCell ref="D65:D75"/>
    <mergeCell ref="F65:F75"/>
    <mergeCell ref="D5:D16"/>
    <mergeCell ref="F5:F16"/>
    <mergeCell ref="D17:D22"/>
    <mergeCell ref="F17:F22"/>
    <mergeCell ref="B2:C2"/>
    <mergeCell ref="B3:C3"/>
    <mergeCell ref="H5:H16"/>
    <mergeCell ref="H17:H22"/>
    <mergeCell ref="H23:H37"/>
    <mergeCell ref="B5:C5"/>
    <mergeCell ref="B17:C17"/>
    <mergeCell ref="H38:H53"/>
  </mergeCells>
  <dataValidations count="2">
    <dataValidation type="list" allowBlank="1" showInputMessage="1" showErrorMessage="1" sqref="E11 E25:E37 E41" xr:uid="{00000000-0002-0000-0D00-000000000000}">
      <formula1>$A$78:$A$82</formula1>
    </dataValidation>
    <dataValidation type="list" allowBlank="1" showInputMessage="1" showErrorMessage="1" sqref="E12:E16 E42:E47 E6:E10 E18:E22 E3:E4 E67:E75 E39:E40 E55:E58" xr:uid="{00000000-0002-0000-0D00-000001000000}">
      <formula1>$A$78:$A$81</formula1>
    </dataValidation>
  </dataValidation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K900"/>
  <sheetViews>
    <sheetView zoomScaleNormal="100" workbookViewId="0">
      <pane ySplit="1" topLeftCell="A2" activePane="bottomLeft" state="frozen"/>
      <selection pane="bottomLeft" sqref="A1:H1"/>
    </sheetView>
  </sheetViews>
  <sheetFormatPr baseColWidth="10" defaultColWidth="9" defaultRowHeight="14"/>
  <cols>
    <col min="1" max="1" width="8.1640625" style="105" customWidth="1"/>
    <col min="2" max="2" width="2.5" style="108" customWidth="1"/>
    <col min="3" max="3" width="50" style="108" customWidth="1"/>
    <col min="4" max="4" width="9.5" style="149" customWidth="1"/>
    <col min="5" max="6" width="9" style="126"/>
    <col min="7" max="7" width="50" style="108" customWidth="1"/>
    <col min="8" max="8" width="45.6640625" style="108" customWidth="1"/>
    <col min="9" max="9" width="9" style="301" customWidth="1"/>
    <col min="10" max="11" width="9" style="301" hidden="1" customWidth="1"/>
    <col min="12" max="16384" width="9" style="301"/>
  </cols>
  <sheetData>
    <row r="1" spans="1:10" s="90" customFormat="1" ht="33.75" customHeight="1">
      <c r="A1" s="1034" t="s">
        <v>779</v>
      </c>
      <c r="B1" s="1034"/>
      <c r="C1" s="1034"/>
      <c r="D1" s="1034"/>
      <c r="E1" s="1034"/>
      <c r="F1" s="1034"/>
      <c r="G1" s="1034"/>
      <c r="H1" s="1034"/>
    </row>
    <row r="2" spans="1:10" ht="30">
      <c r="A2" s="304" t="s">
        <v>103</v>
      </c>
      <c r="B2" s="577" t="s">
        <v>104</v>
      </c>
      <c r="C2" s="578"/>
      <c r="D2" s="303" t="s">
        <v>542</v>
      </c>
      <c r="E2" s="303" t="s">
        <v>106</v>
      </c>
      <c r="F2" s="303" t="s">
        <v>107</v>
      </c>
      <c r="G2" s="304" t="s">
        <v>108</v>
      </c>
      <c r="H2" s="304" t="s">
        <v>95</v>
      </c>
    </row>
    <row r="3" spans="1:10" ht="42" customHeight="1">
      <c r="A3" s="594" t="s">
        <v>233</v>
      </c>
      <c r="B3" s="1059" t="s">
        <v>1300</v>
      </c>
      <c r="C3" s="1060"/>
      <c r="D3" s="1053">
        <f>IF(E4="All N/A",0,IF(E4="Answer all sub questions",2,IF(E4="Yes",2,IF(E4="Partial",2,IF(E4="No",2,IF(E4="",2))))))</f>
        <v>2</v>
      </c>
      <c r="E3" s="309" t="str">
        <f>IF(K22&gt;20,"Answer all sub questions",IF(K22=(19*1.001),"All N/A",IF(K22&gt;=19,"Yes",IF(K22=18.018,"No",IF(K22=17.017,"No",IF(K22=16.016,"No",IF(K22=15.015,"No",IF(K22=14.014,"No",IF(K22=13.013,"No",IF(K22=12.012,"No",IF(K22=11.011,"No",IF(K22=10.01,"No",IF(K22=9.009,"No",IF(K22=8.008,"No",IF(K22=7.007,"No",IF(K22=6.006,"No",IF(K22=5.005,"No",IF(K22=4.004,"No",IF(K22=3.003,"No",IF(K22=2.002,"No",IF(K22=1.001,"No",IF(K22=0,"No",IF(K22&gt;=0.5,"Partial",IF(K22&lt;=18.5,"Partial"))))))))))))))))))))))))</f>
        <v>Answer all sub questions</v>
      </c>
      <c r="F3" s="1053">
        <f>IF(E4="All N/A",D3,IF(E4="Answer all sub questions",0,IF(E4="Yes",D3,IF(E4="Partial",1,IF(E4="No",0,IF(E4="",0))))))</f>
        <v>0</v>
      </c>
      <c r="G3" s="6"/>
      <c r="H3" s="1061" t="s">
        <v>780</v>
      </c>
    </row>
    <row r="4" spans="1:10" ht="52.5" customHeight="1">
      <c r="A4" s="1082"/>
      <c r="B4" s="343"/>
      <c r="C4" s="344" t="s">
        <v>1301</v>
      </c>
      <c r="D4" s="1054"/>
      <c r="E4" s="12"/>
      <c r="F4" s="1054"/>
      <c r="G4" s="2"/>
      <c r="H4" s="1062"/>
      <c r="J4" s="95">
        <f t="shared" ref="J4:J10" si="0">IF(E4="",100,IF(E4="Yes",1,IF(E4="No",0,IF(E4="Partial",0.5,IF(E4="N/A",1.001)))))</f>
        <v>100</v>
      </c>
    </row>
    <row r="5" spans="1:10" ht="13.5" customHeight="1">
      <c r="A5" s="1082"/>
      <c r="B5" s="345"/>
      <c r="C5" s="318" t="s">
        <v>1225</v>
      </c>
      <c r="D5" s="1054"/>
      <c r="E5" s="319" t="str">
        <f>IF('Set Audit Scope'!$F$5="Choose from drop-down menu --&gt;","",IF('Set Audit Scope'!$F$5="","",IF('Set Audit Scope'!$F$5="No","N/A",IF('Set Audit Scope'!$F$5="N/A","N/A",IF('Set Audit Scope'!$F$5="Yes",(IF('Urine Module'!$Q$116="","",IF('Urine Module'!$Q$116&lt;&gt;"",'Urine Module'!$Q$116))))))))</f>
        <v/>
      </c>
      <c r="F5" s="1054"/>
      <c r="G5" s="1079"/>
      <c r="H5" s="1062"/>
      <c r="J5" s="95">
        <f t="shared" si="0"/>
        <v>100</v>
      </c>
    </row>
    <row r="6" spans="1:10" ht="13.5" customHeight="1">
      <c r="A6" s="1082"/>
      <c r="B6" s="345"/>
      <c r="C6" s="318" t="s">
        <v>1226</v>
      </c>
      <c r="D6" s="1054"/>
      <c r="E6" s="319" t="str">
        <f>IF('Set Audit Scope'!$F$5="Choose from drop-down menu --&gt;","",IF('Set Audit Scope'!$F$5="","",IF('Set Audit Scope'!$F$5="No","N/A",IF('Set Audit Scope'!$F$5="N/A","N/A",IF('Set Audit Scope'!$F$5="Yes",(IF('Urine Module'!$Q$117="","",IF('Urine Module'!$Q$117&lt;&gt;"",'Urine Module'!$Q$117))))))))</f>
        <v/>
      </c>
      <c r="F6" s="1054"/>
      <c r="G6" s="1080"/>
      <c r="H6" s="1062"/>
      <c r="J6" s="95">
        <f t="shared" si="0"/>
        <v>100</v>
      </c>
    </row>
    <row r="7" spans="1:10" ht="13.5" customHeight="1">
      <c r="A7" s="1082"/>
      <c r="B7" s="345"/>
      <c r="C7" s="318" t="s">
        <v>1253</v>
      </c>
      <c r="D7" s="1054"/>
      <c r="E7" s="319" t="str">
        <f>IF('Set Audit Scope'!$F$6="Choose from drop-down menu --&gt;","",IF('Set Audit Scope'!$F$6="","",IF('Set Audit Scope'!$F$6="No","N/A",IF('Set Audit Scope'!$F$6="N/A","N/A",IF('Set Audit Scope'!$F$6="Yes",(IF('Feces Module'!$Q$82="","",IF('Feces Module'!$Q$82&lt;&gt;"",'Feces Module'!$Q$82))))))))</f>
        <v/>
      </c>
      <c r="F7" s="1054"/>
      <c r="G7" s="1080"/>
      <c r="H7" s="1062"/>
      <c r="J7" s="95">
        <f t="shared" si="0"/>
        <v>100</v>
      </c>
    </row>
    <row r="8" spans="1:10" ht="13.5" customHeight="1">
      <c r="A8" s="1082"/>
      <c r="B8" s="345"/>
      <c r="C8" s="318" t="s">
        <v>1254</v>
      </c>
      <c r="D8" s="1054"/>
      <c r="E8" s="319" t="str">
        <f>IF('Set Audit Scope'!$F$6="Choose from drop-down menu --&gt;","",IF('Set Audit Scope'!$F$6="","",IF('Set Audit Scope'!$F$6="No","N/A",IF('Set Audit Scope'!$F$6="N/A","N/A",IF('Set Audit Scope'!$F$6="Yes",(IF('Feces Module'!$Q$83="","",IF('Feces Module'!$Q$83&lt;&gt;"",'Feces Module'!$Q$83))))))))</f>
        <v/>
      </c>
      <c r="F8" s="1054"/>
      <c r="G8" s="1080"/>
      <c r="H8" s="1062"/>
      <c r="J8" s="95">
        <f t="shared" si="0"/>
        <v>100</v>
      </c>
    </row>
    <row r="9" spans="1:10" ht="13.5" customHeight="1">
      <c r="A9" s="1082"/>
      <c r="B9" s="345"/>
      <c r="C9" s="318" t="s">
        <v>1278</v>
      </c>
      <c r="D9" s="1054"/>
      <c r="E9" s="319" t="str">
        <f>IF('Set Audit Scope'!$F$7="Choose from drop-down menu --&gt;","",IF('Set Audit Scope'!$F$7="","",IF('Set Audit Scope'!$F$7="No","N/A",IF('Set Audit Scope'!$F$7="N/A","N/A",IF('Set Audit Scope'!$F$7="Yes",(IF('Blood Module'!$Q$118="Answer all sub questions","",IF('Blood Module'!$Q$118&lt;&gt;"Answer all sub questions",'Blood Module'!$Q$118))))))))</f>
        <v/>
      </c>
      <c r="F9" s="1054"/>
      <c r="G9" s="1080"/>
      <c r="H9" s="1062"/>
      <c r="J9" s="95">
        <f>IF(E9="",100,IF(E9="Yes",1,IF(E9="No",0,IF(E9="Partial",0.5,IF(E9="N/A",1.001)))))</f>
        <v>100</v>
      </c>
    </row>
    <row r="10" spans="1:10" ht="13.5" customHeight="1">
      <c r="A10" s="1082"/>
      <c r="B10" s="345"/>
      <c r="C10" s="318" t="s">
        <v>1279</v>
      </c>
      <c r="D10" s="1054"/>
      <c r="E10" s="319" t="str">
        <f>IF('Set Audit Scope'!$F$7="Choose from drop-down menu --&gt;","",IF('Set Audit Scope'!$F$7="","",IF('Set Audit Scope'!$F$7="No","N/A",IF('Set Audit Scope'!$F$7="N/A","N/A",IF('Set Audit Scope'!$F$7="Yes",(IF('Blood Module'!$Q$125="","",IF('Blood Module'!$Q$125&lt;&gt;"",'Blood Module'!$Q$125))))))))</f>
        <v/>
      </c>
      <c r="F10" s="1054"/>
      <c r="G10" s="1080"/>
      <c r="H10" s="1062"/>
      <c r="J10" s="95">
        <f t="shared" si="0"/>
        <v>100</v>
      </c>
    </row>
    <row r="11" spans="1:10" ht="13.5" customHeight="1">
      <c r="A11" s="1082"/>
      <c r="B11" s="345"/>
      <c r="C11" s="318" t="s">
        <v>2170</v>
      </c>
      <c r="D11" s="1054"/>
      <c r="E11" s="319" t="str">
        <f>IF('Set Audit Scope'!$F$8="Choose from drop-down menu --&gt;","",IF('Set Audit Scope'!$F$8="","",IF('Set Audit Scope'!$F$8="No","N/A",IF('Set Audit Scope'!$F$8="N/A","N/A",IF('Set Audit Scope'!$F$8="Yes",(IF('Genital Module'!$Q$76="","",IF('Genital Module'!$Q$76&lt;&gt;"",'Genital Module'!$Q$76))))))))</f>
        <v/>
      </c>
      <c r="F11" s="1054"/>
      <c r="G11" s="1080"/>
      <c r="H11" s="1062"/>
      <c r="J11" s="95">
        <f t="shared" ref="J11:J12" si="1">IF(E11="",100,IF(E11="Yes",1,IF(E11="No",0,IF(E11="Partial",0.5,IF(E11="N/A",1.001)))))</f>
        <v>100</v>
      </c>
    </row>
    <row r="12" spans="1:10" ht="13.5" customHeight="1">
      <c r="A12" s="1082"/>
      <c r="B12" s="345"/>
      <c r="C12" s="318" t="s">
        <v>2171</v>
      </c>
      <c r="D12" s="1054"/>
      <c r="E12" s="319" t="str">
        <f>IF('Set Audit Scope'!$F$8="Choose from drop-down menu --&gt;","",IF('Set Audit Scope'!$F$8="","",IF('Set Audit Scope'!$F$8="No","N/A",IF('Set Audit Scope'!$F$8="N/A","N/A",IF('Set Audit Scope'!$F$8="Yes",(IF('Genital Module'!$Q$77="","",IF('Genital Module'!$Q$77&lt;&gt;"",'Genital Module'!$Q$77))))))))</f>
        <v/>
      </c>
      <c r="F12" s="1054"/>
      <c r="G12" s="1080"/>
      <c r="H12" s="1062"/>
      <c r="J12" s="95">
        <f t="shared" si="1"/>
        <v>100</v>
      </c>
    </row>
    <row r="13" spans="1:10" ht="13.5" customHeight="1">
      <c r="A13" s="1082"/>
      <c r="B13" s="345"/>
      <c r="C13" s="318" t="s">
        <v>2173</v>
      </c>
      <c r="D13" s="1054"/>
      <c r="E13" s="319" t="str">
        <f>IF('Set Audit Scope'!$F$8="Choose from drop-down menu --&gt;","",IF('Set Audit Scope'!$F$8="","",IF('Set Audit Scope'!$F$8="No","N/A",IF('Set Audit Scope'!$F$8="N/A","N/A",IF('Set Audit Scope'!$F$8="Yes",(IF('Genital Module'!$Q$100="","",IF('Genital Module'!$Q$100&lt;&gt;"",'Genital Module'!$Q$100))))))))</f>
        <v/>
      </c>
      <c r="F13" s="1054"/>
      <c r="G13" s="1080"/>
      <c r="H13" s="1062"/>
      <c r="J13" s="95">
        <f t="shared" ref="J13:J14" si="2">IF(E13="",100,IF(E13="Yes",1,IF(E13="No",0,IF(E13="Partial",0.5,IF(E13="N/A",1.001)))))</f>
        <v>100</v>
      </c>
    </row>
    <row r="14" spans="1:10" ht="13.5" customHeight="1">
      <c r="A14" s="1082"/>
      <c r="B14" s="345"/>
      <c r="C14" s="318" t="s">
        <v>2174</v>
      </c>
      <c r="D14" s="1054"/>
      <c r="E14" s="319" t="str">
        <f>IF('Set Audit Scope'!$F$8="Choose from drop-down menu --&gt;","",IF('Set Audit Scope'!$F$8="","",IF('Set Audit Scope'!$F$8="No","N/A",IF('Set Audit Scope'!$F$8="N/A","N/A",IF('Set Audit Scope'!$F$8="Yes",(IF('Genital Module'!$Q$101="","",IF('Genital Module'!$Q$101&lt;&gt;"",'Genital Module'!$Q$101))))))))</f>
        <v/>
      </c>
      <c r="F14" s="1054"/>
      <c r="G14" s="1080"/>
      <c r="H14" s="1062"/>
      <c r="J14" s="95">
        <f t="shared" si="2"/>
        <v>100</v>
      </c>
    </row>
    <row r="15" spans="1:10" ht="13.5" customHeight="1">
      <c r="A15" s="1082"/>
      <c r="B15" s="345"/>
      <c r="C15" s="318" t="s">
        <v>2175</v>
      </c>
      <c r="D15" s="1054"/>
      <c r="E15" s="319" t="str">
        <f>IF('Set Audit Scope'!$F$8="Choose from drop-down menu --&gt;","",IF('Set Audit Scope'!$F$8="","",IF('Set Audit Scope'!$F$8="No","N/A",IF('Set Audit Scope'!$F$8="N/A","N/A",IF('Set Audit Scope'!$F$8="Yes",(IF('Genital Module'!$Q$102="","",IF('Genital Module'!$Q$102&lt;&gt;"",'Genital Module'!$Q$102))))))))</f>
        <v/>
      </c>
      <c r="F15" s="1054"/>
      <c r="G15" s="1080"/>
      <c r="H15" s="1062"/>
      <c r="J15" s="95">
        <f t="shared" ref="J15:J20" si="3">IF(E15="",100,IF(E15="Yes",1,IF(E15="No",0,IF(E15="Partial",0.5,IF(E15="N/A",1.001)))))</f>
        <v>100</v>
      </c>
    </row>
    <row r="16" spans="1:10" ht="13.5" customHeight="1">
      <c r="A16" s="1082"/>
      <c r="B16" s="345"/>
      <c r="C16" s="318" t="s">
        <v>2176</v>
      </c>
      <c r="D16" s="1054"/>
      <c r="E16" s="319" t="str">
        <f>IF('Set Audit Scope'!$F$8="Choose from drop-down menu --&gt;","",IF('Set Audit Scope'!$F$8="","",IF('Set Audit Scope'!$F$8="No","N/A",IF('Set Audit Scope'!$F$8="N/A","N/A",IF('Set Audit Scope'!$F$8="Yes",(IF('Genital Module'!$Q$103="","",IF('Genital Module'!$Q$103&lt;&gt;"",'Genital Module'!$Q$103))))))))</f>
        <v/>
      </c>
      <c r="F16" s="1054"/>
      <c r="G16" s="1080"/>
      <c r="H16" s="1062"/>
      <c r="J16" s="95">
        <f t="shared" si="3"/>
        <v>100</v>
      </c>
    </row>
    <row r="17" spans="1:11" ht="13.5" customHeight="1">
      <c r="A17" s="1082"/>
      <c r="B17" s="345"/>
      <c r="C17" s="318" t="s">
        <v>2177</v>
      </c>
      <c r="D17" s="1054"/>
      <c r="E17" s="319" t="str">
        <f>IF('Set Audit Scope'!$F$8="Choose from drop-down menu --&gt;","",IF('Set Audit Scope'!$F$8="","",IF('Set Audit Scope'!$F$8="No","N/A",IF('Set Audit Scope'!$F$8="N/A","N/A",IF('Set Audit Scope'!$F$8="Yes",(IF('Genital Module'!$Q$104="","",IF('Genital Module'!$Q$104&lt;&gt;"",'Genital Module'!$Q$104))))))))</f>
        <v/>
      </c>
      <c r="F17" s="1054"/>
      <c r="G17" s="1080"/>
      <c r="H17" s="1062"/>
      <c r="J17" s="95">
        <f t="shared" si="3"/>
        <v>100</v>
      </c>
    </row>
    <row r="18" spans="1:11" ht="13.5" customHeight="1">
      <c r="A18" s="1082"/>
      <c r="B18" s="345"/>
      <c r="C18" s="318" t="s">
        <v>2178</v>
      </c>
      <c r="D18" s="1054"/>
      <c r="E18" s="319" t="str">
        <f>IF('Set Audit Scope'!$F$8="Choose from drop-down menu --&gt;","",IF('Set Audit Scope'!$F$8="","",IF('Set Audit Scope'!$F$8="No","N/A",IF('Set Audit Scope'!$F$8="N/A","N/A",IF('Set Audit Scope'!$F$8="Yes",(IF('Genital Module'!$Q$105="","",IF('Genital Module'!$Q$105&lt;&gt;"",'Genital Module'!$Q$105))))))))</f>
        <v/>
      </c>
      <c r="F18" s="1054"/>
      <c r="G18" s="1080"/>
      <c r="H18" s="1062"/>
      <c r="J18" s="95">
        <f t="shared" si="3"/>
        <v>100</v>
      </c>
    </row>
    <row r="19" spans="1:11" ht="13.5" customHeight="1">
      <c r="A19" s="1082"/>
      <c r="B19" s="345"/>
      <c r="C19" s="318" t="s">
        <v>2200</v>
      </c>
      <c r="D19" s="1054"/>
      <c r="E19" s="319" t="str">
        <f>IF('Set Audit Scope'!$F$9="Choose from drop-down menu --&gt;","",IF('Set Audit Scope'!$F$9="","",IF('Set Audit Scope'!$F$9="No","N/A",IF('Set Audit Scope'!$F$9="N/A","N/A",IF('Set Audit Scope'!$F$9="Yes",(IF('Pulmonary Module'!$Q$100="Answer all sub questions","",IF('Pulmonary Module'!$Q$100&lt;&gt;"Answer all sub questions",'Pulmonary Module'!$Q$100))))))))</f>
        <v/>
      </c>
      <c r="F19" s="1054"/>
      <c r="G19" s="1080"/>
      <c r="H19" s="1062"/>
      <c r="J19" s="95">
        <f t="shared" si="3"/>
        <v>100</v>
      </c>
    </row>
    <row r="20" spans="1:11" ht="13.5" customHeight="1">
      <c r="A20" s="1082"/>
      <c r="B20" s="345"/>
      <c r="C20" s="318" t="s">
        <v>2201</v>
      </c>
      <c r="D20" s="1054"/>
      <c r="E20" s="319" t="str">
        <f>IF('Set Audit Scope'!$F$9="Choose from drop-down menu --&gt;","",IF('Set Audit Scope'!$F$9="","",IF('Set Audit Scope'!$F$9="No","N/A",IF('Set Audit Scope'!$F$9="N/A","N/A",IF('Set Audit Scope'!$F$9="Yes",(IF('Pulmonary Module'!$Q$103="","",IF('Pulmonary Module'!$Q$103&lt;&gt;"",'Pulmonary Module'!$Q$103))))))))</f>
        <v/>
      </c>
      <c r="F20" s="1054"/>
      <c r="G20" s="1080"/>
      <c r="H20" s="1062"/>
      <c r="J20" s="95">
        <f t="shared" si="3"/>
        <v>100</v>
      </c>
    </row>
    <row r="21" spans="1:11" ht="13.5" customHeight="1">
      <c r="A21" s="1082"/>
      <c r="B21" s="345"/>
      <c r="C21" s="318" t="s">
        <v>2239</v>
      </c>
      <c r="D21" s="1054"/>
      <c r="E21" s="319" t="str">
        <f>IF('Set Audit Scope'!$F$10="Choose from drop-down menu --&gt;","",IF('Set Audit Scope'!$F$10="","",IF('Set Audit Scope'!$F$10="No","N/A",IF('Set Audit Scope'!$F$10="N/A","N/A",IF('Set Audit Scope'!$F$10="Yes",(IF('Wound Module'!$Q$91="Answer all sub questions","",IF('Wound Module'!$Q$91&lt;&gt;"Answer all sub questions",'Wound Module'!$Q$91))))))))</f>
        <v/>
      </c>
      <c r="F21" s="1054"/>
      <c r="G21" s="1080"/>
      <c r="H21" s="1062"/>
      <c r="J21" s="95">
        <f t="shared" ref="J21:J22" si="4">IF(E21="",100,IF(E21="Yes",1,IF(E21="No",0,IF(E21="Partial",0.5,IF(E21="N/A",1.001)))))</f>
        <v>100</v>
      </c>
    </row>
    <row r="22" spans="1:11" ht="13.5" customHeight="1">
      <c r="A22" s="593"/>
      <c r="B22" s="345"/>
      <c r="C22" s="318" t="s">
        <v>2240</v>
      </c>
      <c r="D22" s="1055"/>
      <c r="E22" s="319" t="str">
        <f>IF('Set Audit Scope'!$F$10="Choose from drop-down menu --&gt;","",IF('Set Audit Scope'!$F$10="","",IF('Set Audit Scope'!$F$10="No","N/A",IF('Set Audit Scope'!$F$10="N/A","N/A",IF('Set Audit Scope'!$F$10="Yes",(IF('Wound Module'!$Q$95="","",IF('Wound Module'!$Q$95&lt;&gt;"",'Wound Module'!$Q$95))))))))</f>
        <v/>
      </c>
      <c r="F22" s="1055"/>
      <c r="G22" s="1081"/>
      <c r="H22" s="1063"/>
      <c r="J22" s="95">
        <f t="shared" si="4"/>
        <v>100</v>
      </c>
      <c r="K22" s="301">
        <f>SUM(J4:J22)</f>
        <v>1900</v>
      </c>
    </row>
    <row r="23" spans="1:11" ht="58.5" customHeight="1">
      <c r="A23" s="346" t="s">
        <v>781</v>
      </c>
      <c r="B23" s="1059" t="s">
        <v>782</v>
      </c>
      <c r="C23" s="1060"/>
      <c r="D23" s="306">
        <f>IF(E23="N/A",0,IF(E23="Answer all sub questions",2,IF(E23="Yes",2,IF(E23="Partial",2,IF(E23="No",2,IF(E23="",2))))))</f>
        <v>2</v>
      </c>
      <c r="E23" s="12"/>
      <c r="F23" s="306">
        <f>IF(E23="N/A",D23,IF(E23="Answer all sub questions",0,IF(E23="Yes",D23,IF(E23="Partial",1,IF(E23="No",0,IF(E23="",0))))))</f>
        <v>0</v>
      </c>
      <c r="G23" s="6"/>
      <c r="H23" s="307" t="s">
        <v>783</v>
      </c>
    </row>
    <row r="24" spans="1:11" ht="41.25" customHeight="1">
      <c r="A24" s="594" t="s">
        <v>784</v>
      </c>
      <c r="B24" s="607" t="s">
        <v>785</v>
      </c>
      <c r="C24" s="559"/>
      <c r="D24" s="1053">
        <f t="shared" ref="D24" si="5">IF(E24="All N/A",0,IF(E24="Answer all sub questions",2,IF(E24="Yes",2,IF(E24="Partial",2,IF(E24="No",2,IF(E24="",2))))))</f>
        <v>2</v>
      </c>
      <c r="E24" s="309" t="str">
        <f>IF(K26&gt;3,"Answer all sub questions",IF(K26=(2*1.001),"All N/A",IF(K26&gt;=2,"Yes",IF(K26=1.001,"No",IF(K26=0,"No",IF(K26&gt;=0.5,"Partial",IF(K26&lt;=1.5,"Partial")))))))</f>
        <v>Answer all sub questions</v>
      </c>
      <c r="F24" s="1053">
        <f>IF(E24="All N/A",D24,IF(E24="Answer all sub questions",0,IF(E24="Yes",D24,IF(E24="Partial",1,IF(E24="No",0,IF(E24="",0))))))</f>
        <v>0</v>
      </c>
      <c r="G24" s="6"/>
      <c r="H24" s="1061" t="s">
        <v>786</v>
      </c>
    </row>
    <row r="25" spans="1:11" ht="193.5" customHeight="1">
      <c r="A25" s="1082"/>
      <c r="B25" s="124"/>
      <c r="C25" s="347" t="s">
        <v>787</v>
      </c>
      <c r="D25" s="1054"/>
      <c r="E25" s="12"/>
      <c r="F25" s="1054"/>
      <c r="G25" s="6"/>
      <c r="H25" s="1062"/>
      <c r="J25" s="95">
        <f t="shared" ref="J25:J26" si="6">IF(E25="",100,IF(E25="Yes",1,IF(E25="No",0,IF(E25="Partial",0.5,IF(E25="N/A",1.001)))))</f>
        <v>100</v>
      </c>
    </row>
    <row r="26" spans="1:11" ht="13.5" customHeight="1">
      <c r="A26" s="1082"/>
      <c r="B26" s="348"/>
      <c r="C26" s="349" t="s">
        <v>1523</v>
      </c>
      <c r="D26" s="1055"/>
      <c r="E26" s="319" t="str">
        <f>IF('General AMR Module'!$Q$172="Answer all sub questions","",IF('General AMR Module'!$Q$172="","",'General AMR Module'!$Q$172))</f>
        <v/>
      </c>
      <c r="F26" s="1055"/>
      <c r="G26" s="350"/>
      <c r="H26" s="1063"/>
      <c r="J26" s="95">
        <f t="shared" si="6"/>
        <v>100</v>
      </c>
      <c r="K26" s="301">
        <f>SUM(J25:J26)</f>
        <v>200</v>
      </c>
    </row>
    <row r="27" spans="1:11" ht="72">
      <c r="A27" s="346" t="s">
        <v>788</v>
      </c>
      <c r="B27" s="1059" t="s">
        <v>789</v>
      </c>
      <c r="C27" s="1060"/>
      <c r="D27" s="306">
        <f>IF(E27="N/A",0,IF(E27="Answer all sub questions",2,IF(E27="Yes",2,IF(E27="Partial",2,IF(E27="No",2,IF(E27="",2))))))</f>
        <v>2</v>
      </c>
      <c r="E27" s="12"/>
      <c r="F27" s="306">
        <f>IF(E27="N/A",D27,IF(E27="Answer all sub questions",0,IF(E27="Yes",D27,IF(E27="Partial",1,IF(E27="No",0,IF(E27="",0))))))</f>
        <v>0</v>
      </c>
      <c r="G27" s="6"/>
      <c r="H27" s="307" t="s">
        <v>790</v>
      </c>
    </row>
    <row r="28" spans="1:11" ht="53.25" customHeight="1">
      <c r="A28" s="346" t="s">
        <v>791</v>
      </c>
      <c r="B28" s="1059" t="s">
        <v>792</v>
      </c>
      <c r="C28" s="1060"/>
      <c r="D28" s="306">
        <f>IF(E28="N/A",0,IF(E28="Answer all sub questions",2,IF(E28="Yes",2,IF(E28="Partial",2,IF(E28="No",2,IF(E28="",2))))))</f>
        <v>2</v>
      </c>
      <c r="E28" s="12"/>
      <c r="F28" s="306">
        <f>IF(E28="N/A",D28,IF(E28="Answer all sub questions",0,IF(E28="Yes",D28,IF(E28="Partial",1,IF(E28="No",0,IF(E28="",0))))))</f>
        <v>0</v>
      </c>
      <c r="G28" s="6"/>
      <c r="H28" s="307" t="s">
        <v>793</v>
      </c>
    </row>
    <row r="29" spans="1:11">
      <c r="A29" s="346"/>
      <c r="B29" s="453" t="s">
        <v>186</v>
      </c>
      <c r="C29" s="453"/>
      <c r="D29" s="228">
        <f>SUM(D3:D28)</f>
        <v>10</v>
      </c>
      <c r="E29" s="351"/>
      <c r="F29" s="228">
        <f>SUM(F3:F28)</f>
        <v>0</v>
      </c>
      <c r="G29" s="352"/>
      <c r="H29" s="221"/>
    </row>
    <row r="30" spans="1:11">
      <c r="B30" s="353"/>
      <c r="C30" s="353"/>
      <c r="E30" s="354"/>
      <c r="G30" s="353"/>
    </row>
    <row r="31" spans="1:11">
      <c r="A31" s="301"/>
      <c r="E31" s="354"/>
      <c r="G31" s="353"/>
    </row>
    <row r="32" spans="1:11" hidden="1">
      <c r="A32" s="301" t="s">
        <v>26</v>
      </c>
      <c r="B32" s="353"/>
      <c r="C32" s="353"/>
      <c r="E32" s="354"/>
      <c r="G32" s="353"/>
    </row>
    <row r="33" spans="1:7" hidden="1">
      <c r="A33" s="301" t="s">
        <v>187</v>
      </c>
      <c r="B33" s="353"/>
      <c r="C33" s="353"/>
      <c r="E33" s="354"/>
      <c r="G33" s="353"/>
    </row>
    <row r="34" spans="1:7" hidden="1">
      <c r="A34" s="301" t="s">
        <v>29</v>
      </c>
      <c r="B34" s="353"/>
      <c r="C34" s="353"/>
      <c r="E34" s="354"/>
      <c r="G34" s="353"/>
    </row>
    <row r="35" spans="1:7" hidden="1">
      <c r="A35" s="301" t="s">
        <v>794</v>
      </c>
      <c r="B35" s="353"/>
      <c r="C35" s="353"/>
      <c r="E35" s="354"/>
      <c r="G35" s="353"/>
    </row>
    <row r="36" spans="1:7">
      <c r="B36" s="353"/>
      <c r="C36" s="353"/>
      <c r="E36" s="354"/>
      <c r="G36" s="353"/>
    </row>
    <row r="37" spans="1:7">
      <c r="B37" s="353"/>
      <c r="C37" s="353"/>
      <c r="E37" s="354"/>
      <c r="G37" s="353"/>
    </row>
    <row r="38" spans="1:7">
      <c r="B38" s="353"/>
      <c r="C38" s="353"/>
      <c r="E38" s="354"/>
      <c r="G38" s="353"/>
    </row>
    <row r="39" spans="1:7">
      <c r="B39" s="353"/>
      <c r="C39" s="353"/>
      <c r="E39" s="354"/>
      <c r="G39" s="353"/>
    </row>
    <row r="40" spans="1:7">
      <c r="B40" s="353"/>
      <c r="C40" s="353"/>
      <c r="E40" s="354"/>
      <c r="G40" s="353"/>
    </row>
    <row r="41" spans="1:7">
      <c r="B41" s="353"/>
      <c r="C41" s="353"/>
      <c r="E41" s="354"/>
      <c r="G41" s="353"/>
    </row>
    <row r="42" spans="1:7">
      <c r="B42" s="353"/>
      <c r="C42" s="353"/>
      <c r="E42" s="354"/>
      <c r="G42" s="353"/>
    </row>
    <row r="43" spans="1:7">
      <c r="B43" s="353"/>
      <c r="C43" s="353"/>
      <c r="E43" s="354"/>
      <c r="G43" s="353"/>
    </row>
    <row r="44" spans="1:7">
      <c r="B44" s="353"/>
      <c r="C44" s="353"/>
      <c r="E44" s="354"/>
      <c r="G44" s="353"/>
    </row>
    <row r="45" spans="1:7">
      <c r="B45" s="353"/>
      <c r="C45" s="353"/>
      <c r="E45" s="354"/>
      <c r="G45" s="353"/>
    </row>
    <row r="46" spans="1:7">
      <c r="B46" s="353"/>
      <c r="C46" s="353"/>
      <c r="E46" s="354"/>
      <c r="G46" s="353"/>
    </row>
    <row r="47" spans="1:7">
      <c r="B47" s="353"/>
      <c r="C47" s="353"/>
      <c r="E47" s="354"/>
      <c r="G47" s="353"/>
    </row>
    <row r="48" spans="1:7">
      <c r="B48" s="353"/>
      <c r="C48" s="353"/>
      <c r="E48" s="354"/>
      <c r="G48" s="353"/>
    </row>
    <row r="49" spans="2:7">
      <c r="B49" s="353"/>
      <c r="C49" s="353"/>
      <c r="E49" s="354"/>
      <c r="G49" s="353"/>
    </row>
    <row r="50" spans="2:7">
      <c r="B50" s="353"/>
      <c r="C50" s="353"/>
      <c r="E50" s="354"/>
      <c r="G50" s="353"/>
    </row>
    <row r="51" spans="2:7">
      <c r="B51" s="353"/>
      <c r="C51" s="353"/>
      <c r="E51" s="354"/>
      <c r="G51" s="353"/>
    </row>
    <row r="52" spans="2:7">
      <c r="B52" s="353"/>
      <c r="C52" s="353"/>
      <c r="E52" s="354"/>
      <c r="G52" s="353"/>
    </row>
    <row r="53" spans="2:7">
      <c r="B53" s="353"/>
      <c r="C53" s="353"/>
      <c r="E53" s="354"/>
      <c r="G53" s="353"/>
    </row>
    <row r="54" spans="2:7">
      <c r="B54" s="353"/>
      <c r="C54" s="353"/>
      <c r="E54" s="354"/>
      <c r="G54" s="353"/>
    </row>
    <row r="55" spans="2:7">
      <c r="B55" s="353"/>
      <c r="C55" s="353"/>
      <c r="E55" s="354"/>
      <c r="G55" s="353"/>
    </row>
    <row r="56" spans="2:7">
      <c r="B56" s="353"/>
      <c r="C56" s="353"/>
      <c r="E56" s="354"/>
      <c r="G56" s="353"/>
    </row>
    <row r="57" spans="2:7">
      <c r="B57" s="353"/>
      <c r="C57" s="353"/>
      <c r="E57" s="354"/>
      <c r="G57" s="353"/>
    </row>
    <row r="58" spans="2:7">
      <c r="B58" s="353"/>
      <c r="C58" s="353"/>
      <c r="E58" s="354"/>
      <c r="G58" s="353"/>
    </row>
    <row r="59" spans="2:7">
      <c r="B59" s="353"/>
      <c r="C59" s="353"/>
      <c r="E59" s="354"/>
      <c r="G59" s="353"/>
    </row>
    <row r="60" spans="2:7">
      <c r="B60" s="353"/>
      <c r="C60" s="353"/>
      <c r="E60" s="354"/>
      <c r="G60" s="353"/>
    </row>
    <row r="61" spans="2:7">
      <c r="B61" s="353"/>
      <c r="C61" s="353"/>
      <c r="E61" s="354"/>
      <c r="G61" s="353"/>
    </row>
    <row r="62" spans="2:7">
      <c r="B62" s="353"/>
      <c r="C62" s="353"/>
      <c r="E62" s="354"/>
      <c r="G62" s="353"/>
    </row>
    <row r="63" spans="2:7">
      <c r="B63" s="353"/>
      <c r="C63" s="353"/>
      <c r="E63" s="354"/>
      <c r="G63" s="353"/>
    </row>
    <row r="64" spans="2:7">
      <c r="B64" s="353"/>
      <c r="C64" s="353"/>
      <c r="E64" s="354"/>
      <c r="G64" s="353"/>
    </row>
    <row r="65" spans="2:7">
      <c r="B65" s="353"/>
      <c r="C65" s="353"/>
      <c r="E65" s="354"/>
      <c r="G65" s="353"/>
    </row>
    <row r="66" spans="2:7">
      <c r="B66" s="353"/>
      <c r="C66" s="353"/>
      <c r="E66" s="354"/>
      <c r="G66" s="353"/>
    </row>
    <row r="67" spans="2:7">
      <c r="B67" s="353"/>
      <c r="C67" s="353"/>
      <c r="E67" s="354"/>
      <c r="G67" s="353"/>
    </row>
    <row r="68" spans="2:7">
      <c r="B68" s="353"/>
      <c r="C68" s="353"/>
      <c r="E68" s="354"/>
      <c r="G68" s="353"/>
    </row>
    <row r="69" spans="2:7">
      <c r="B69" s="353"/>
      <c r="C69" s="353"/>
      <c r="E69" s="354"/>
      <c r="G69" s="353"/>
    </row>
    <row r="70" spans="2:7">
      <c r="B70" s="353"/>
      <c r="C70" s="353"/>
      <c r="E70" s="354"/>
      <c r="G70" s="353"/>
    </row>
    <row r="71" spans="2:7">
      <c r="B71" s="353"/>
      <c r="C71" s="353"/>
      <c r="E71" s="354"/>
      <c r="G71" s="353"/>
    </row>
    <row r="72" spans="2:7">
      <c r="B72" s="353"/>
      <c r="C72" s="353"/>
      <c r="E72" s="354"/>
      <c r="G72" s="353"/>
    </row>
    <row r="73" spans="2:7">
      <c r="B73" s="353"/>
      <c r="C73" s="353"/>
      <c r="E73" s="354"/>
      <c r="G73" s="353"/>
    </row>
    <row r="74" spans="2:7">
      <c r="B74" s="353"/>
      <c r="C74" s="353"/>
      <c r="E74" s="354"/>
      <c r="G74" s="353"/>
    </row>
    <row r="75" spans="2:7">
      <c r="B75" s="353"/>
      <c r="C75" s="353"/>
      <c r="E75" s="354"/>
      <c r="G75" s="353"/>
    </row>
    <row r="76" spans="2:7">
      <c r="B76" s="353"/>
      <c r="C76" s="353"/>
      <c r="E76" s="354"/>
      <c r="G76" s="353"/>
    </row>
    <row r="77" spans="2:7">
      <c r="B77" s="353"/>
      <c r="C77" s="353"/>
      <c r="E77" s="354"/>
      <c r="G77" s="353"/>
    </row>
    <row r="78" spans="2:7">
      <c r="B78" s="353"/>
      <c r="C78" s="353"/>
      <c r="E78" s="354"/>
      <c r="G78" s="353"/>
    </row>
    <row r="79" spans="2:7">
      <c r="B79" s="353"/>
      <c r="C79" s="353"/>
      <c r="E79" s="354"/>
      <c r="G79" s="353"/>
    </row>
    <row r="80" spans="2:7">
      <c r="B80" s="353"/>
      <c r="C80" s="353"/>
      <c r="E80" s="354"/>
      <c r="G80" s="353"/>
    </row>
    <row r="81" spans="2:7">
      <c r="B81" s="353"/>
      <c r="C81" s="353"/>
      <c r="E81" s="354"/>
      <c r="G81" s="353"/>
    </row>
    <row r="82" spans="2:7">
      <c r="B82" s="353"/>
      <c r="C82" s="353"/>
      <c r="E82" s="354"/>
      <c r="G82" s="353"/>
    </row>
    <row r="83" spans="2:7">
      <c r="B83" s="353"/>
      <c r="C83" s="353"/>
      <c r="E83" s="354"/>
      <c r="G83" s="353"/>
    </row>
    <row r="84" spans="2:7">
      <c r="B84" s="353"/>
      <c r="C84" s="353"/>
      <c r="E84" s="354"/>
      <c r="G84" s="353"/>
    </row>
    <row r="85" spans="2:7">
      <c r="B85" s="353"/>
      <c r="C85" s="353"/>
      <c r="E85" s="354"/>
      <c r="G85" s="353"/>
    </row>
    <row r="86" spans="2:7">
      <c r="B86" s="353"/>
      <c r="C86" s="353"/>
      <c r="E86" s="354"/>
      <c r="G86" s="353"/>
    </row>
    <row r="87" spans="2:7">
      <c r="B87" s="353"/>
      <c r="C87" s="353"/>
      <c r="E87" s="354"/>
      <c r="G87" s="353"/>
    </row>
    <row r="88" spans="2:7">
      <c r="B88" s="353"/>
      <c r="C88" s="353"/>
      <c r="E88" s="354"/>
      <c r="G88" s="353"/>
    </row>
    <row r="89" spans="2:7">
      <c r="B89" s="353"/>
      <c r="C89" s="353"/>
      <c r="E89" s="354"/>
      <c r="G89" s="353"/>
    </row>
    <row r="90" spans="2:7">
      <c r="B90" s="353"/>
      <c r="C90" s="353"/>
      <c r="E90" s="354"/>
      <c r="G90" s="353"/>
    </row>
    <row r="91" spans="2:7">
      <c r="B91" s="353"/>
      <c r="C91" s="353"/>
      <c r="E91" s="354"/>
      <c r="G91" s="353"/>
    </row>
    <row r="92" spans="2:7">
      <c r="B92" s="353"/>
      <c r="C92" s="353"/>
      <c r="E92" s="354"/>
      <c r="G92" s="353"/>
    </row>
    <row r="93" spans="2:7">
      <c r="B93" s="353"/>
      <c r="C93" s="353"/>
      <c r="E93" s="354"/>
      <c r="G93" s="353"/>
    </row>
    <row r="94" spans="2:7">
      <c r="B94" s="353"/>
      <c r="C94" s="353"/>
      <c r="E94" s="354"/>
      <c r="G94" s="353"/>
    </row>
    <row r="95" spans="2:7">
      <c r="B95" s="353"/>
      <c r="C95" s="353"/>
      <c r="E95" s="354"/>
      <c r="G95" s="353"/>
    </row>
    <row r="96" spans="2:7">
      <c r="B96" s="353"/>
      <c r="C96" s="353"/>
      <c r="E96" s="354"/>
      <c r="G96" s="353"/>
    </row>
    <row r="97" spans="2:7">
      <c r="B97" s="353"/>
      <c r="C97" s="353"/>
      <c r="E97" s="354"/>
      <c r="G97" s="353"/>
    </row>
    <row r="98" spans="2:7">
      <c r="B98" s="353"/>
      <c r="C98" s="353"/>
      <c r="E98" s="354"/>
      <c r="G98" s="353"/>
    </row>
    <row r="99" spans="2:7">
      <c r="B99" s="353"/>
      <c r="C99" s="353"/>
      <c r="E99" s="354"/>
      <c r="G99" s="353"/>
    </row>
    <row r="100" spans="2:7">
      <c r="B100" s="353"/>
      <c r="C100" s="353"/>
      <c r="E100" s="354"/>
      <c r="G100" s="353"/>
    </row>
    <row r="101" spans="2:7">
      <c r="B101" s="353"/>
      <c r="C101" s="353"/>
      <c r="E101" s="354"/>
      <c r="G101" s="353"/>
    </row>
    <row r="102" spans="2:7">
      <c r="B102" s="353"/>
      <c r="C102" s="353"/>
      <c r="E102" s="354"/>
      <c r="G102" s="353"/>
    </row>
    <row r="103" spans="2:7">
      <c r="B103" s="353"/>
      <c r="C103" s="353"/>
      <c r="E103" s="354"/>
      <c r="G103" s="353"/>
    </row>
    <row r="104" spans="2:7">
      <c r="B104" s="353"/>
      <c r="C104" s="353"/>
      <c r="E104" s="354"/>
      <c r="G104" s="353"/>
    </row>
    <row r="105" spans="2:7">
      <c r="B105" s="353"/>
      <c r="C105" s="353"/>
      <c r="E105" s="354"/>
      <c r="G105" s="353"/>
    </row>
    <row r="106" spans="2:7">
      <c r="B106" s="353"/>
      <c r="C106" s="353"/>
      <c r="E106" s="354"/>
      <c r="G106" s="353"/>
    </row>
    <row r="107" spans="2:7">
      <c r="B107" s="353"/>
      <c r="C107" s="353"/>
      <c r="E107" s="354"/>
      <c r="G107" s="353"/>
    </row>
    <row r="108" spans="2:7">
      <c r="B108" s="353"/>
      <c r="C108" s="353"/>
      <c r="E108" s="354"/>
      <c r="G108" s="353"/>
    </row>
    <row r="109" spans="2:7">
      <c r="B109" s="353"/>
      <c r="C109" s="353"/>
      <c r="E109" s="354"/>
      <c r="G109" s="353"/>
    </row>
    <row r="110" spans="2:7">
      <c r="B110" s="353"/>
      <c r="C110" s="353"/>
      <c r="E110" s="354"/>
      <c r="G110" s="353"/>
    </row>
    <row r="111" spans="2:7">
      <c r="B111" s="353"/>
      <c r="C111" s="353"/>
      <c r="E111" s="354"/>
      <c r="G111" s="353"/>
    </row>
    <row r="112" spans="2:7">
      <c r="B112" s="353"/>
      <c r="C112" s="353"/>
      <c r="E112" s="354"/>
      <c r="G112" s="353"/>
    </row>
    <row r="113" spans="2:7">
      <c r="B113" s="353"/>
      <c r="C113" s="353"/>
      <c r="E113" s="354"/>
      <c r="G113" s="353"/>
    </row>
    <row r="114" spans="2:7">
      <c r="B114" s="353"/>
      <c r="C114" s="353"/>
      <c r="E114" s="354"/>
      <c r="G114" s="353"/>
    </row>
    <row r="115" spans="2:7">
      <c r="B115" s="353"/>
      <c r="C115" s="353"/>
      <c r="E115" s="354"/>
      <c r="G115" s="353"/>
    </row>
    <row r="116" spans="2:7">
      <c r="B116" s="353"/>
      <c r="C116" s="353"/>
      <c r="E116" s="354"/>
      <c r="G116" s="353"/>
    </row>
    <row r="117" spans="2:7">
      <c r="B117" s="353"/>
      <c r="C117" s="353"/>
      <c r="E117" s="354"/>
      <c r="G117" s="353"/>
    </row>
    <row r="118" spans="2:7">
      <c r="B118" s="353"/>
      <c r="C118" s="353"/>
      <c r="E118" s="354"/>
      <c r="G118" s="353"/>
    </row>
    <row r="119" spans="2:7">
      <c r="B119" s="353"/>
      <c r="C119" s="353"/>
      <c r="E119" s="354"/>
      <c r="G119" s="353"/>
    </row>
    <row r="120" spans="2:7">
      <c r="B120" s="353"/>
      <c r="C120" s="353"/>
      <c r="E120" s="354"/>
      <c r="G120" s="353"/>
    </row>
    <row r="121" spans="2:7">
      <c r="B121" s="353"/>
      <c r="C121" s="353"/>
      <c r="E121" s="354"/>
      <c r="G121" s="353"/>
    </row>
    <row r="122" spans="2:7">
      <c r="B122" s="353"/>
      <c r="C122" s="353"/>
      <c r="E122" s="354"/>
      <c r="G122" s="353"/>
    </row>
    <row r="123" spans="2:7">
      <c r="B123" s="353"/>
      <c r="C123" s="353"/>
      <c r="E123" s="354"/>
      <c r="G123" s="353"/>
    </row>
    <row r="124" spans="2:7">
      <c r="B124" s="353"/>
      <c r="C124" s="353"/>
      <c r="E124" s="354"/>
      <c r="G124" s="353"/>
    </row>
    <row r="125" spans="2:7">
      <c r="B125" s="353"/>
      <c r="C125" s="353"/>
      <c r="E125" s="354"/>
      <c r="G125" s="353"/>
    </row>
    <row r="126" spans="2:7">
      <c r="B126" s="353"/>
      <c r="C126" s="353"/>
      <c r="E126" s="354"/>
      <c r="G126" s="353"/>
    </row>
    <row r="127" spans="2:7">
      <c r="B127" s="353"/>
      <c r="C127" s="353"/>
      <c r="E127" s="354"/>
      <c r="G127" s="353"/>
    </row>
    <row r="128" spans="2:7">
      <c r="B128" s="353"/>
      <c r="C128" s="353"/>
      <c r="E128" s="354"/>
      <c r="G128" s="353"/>
    </row>
    <row r="129" spans="2:7">
      <c r="B129" s="353"/>
      <c r="C129" s="353"/>
      <c r="E129" s="354"/>
      <c r="G129" s="353"/>
    </row>
    <row r="130" spans="2:7">
      <c r="B130" s="353"/>
      <c r="C130" s="353"/>
      <c r="E130" s="354"/>
      <c r="G130" s="353"/>
    </row>
    <row r="131" spans="2:7">
      <c r="B131" s="353"/>
      <c r="C131" s="353"/>
      <c r="E131" s="354"/>
      <c r="G131" s="353"/>
    </row>
    <row r="132" spans="2:7">
      <c r="B132" s="353"/>
      <c r="C132" s="353"/>
      <c r="E132" s="354"/>
      <c r="G132" s="353"/>
    </row>
    <row r="133" spans="2:7">
      <c r="B133" s="353"/>
      <c r="C133" s="353"/>
      <c r="E133" s="354"/>
      <c r="G133" s="353"/>
    </row>
    <row r="134" spans="2:7">
      <c r="B134" s="353"/>
      <c r="C134" s="353"/>
      <c r="E134" s="354"/>
      <c r="G134" s="353"/>
    </row>
    <row r="135" spans="2:7">
      <c r="B135" s="353"/>
      <c r="C135" s="353"/>
      <c r="E135" s="354"/>
      <c r="G135" s="353"/>
    </row>
    <row r="136" spans="2:7">
      <c r="B136" s="353"/>
      <c r="C136" s="353"/>
      <c r="E136" s="354"/>
      <c r="G136" s="353"/>
    </row>
    <row r="137" spans="2:7">
      <c r="B137" s="353"/>
      <c r="C137" s="353"/>
      <c r="E137" s="354"/>
      <c r="G137" s="353"/>
    </row>
    <row r="138" spans="2:7">
      <c r="B138" s="353"/>
      <c r="C138" s="353"/>
      <c r="E138" s="354"/>
      <c r="G138" s="353"/>
    </row>
    <row r="139" spans="2:7">
      <c r="B139" s="353"/>
      <c r="C139" s="353"/>
      <c r="E139" s="354"/>
      <c r="G139" s="353"/>
    </row>
    <row r="140" spans="2:7">
      <c r="B140" s="353"/>
      <c r="C140" s="353"/>
      <c r="E140" s="354"/>
      <c r="G140" s="353"/>
    </row>
    <row r="141" spans="2:7">
      <c r="B141" s="353"/>
      <c r="C141" s="353"/>
      <c r="E141" s="354"/>
      <c r="G141" s="353"/>
    </row>
    <row r="142" spans="2:7">
      <c r="B142" s="353"/>
      <c r="C142" s="353"/>
      <c r="E142" s="354"/>
      <c r="G142" s="353"/>
    </row>
    <row r="143" spans="2:7">
      <c r="B143" s="353"/>
      <c r="C143" s="353"/>
      <c r="E143" s="354"/>
      <c r="G143" s="353"/>
    </row>
    <row r="144" spans="2:7">
      <c r="B144" s="353"/>
      <c r="C144" s="353"/>
      <c r="E144" s="354"/>
      <c r="G144" s="353"/>
    </row>
    <row r="145" spans="2:7">
      <c r="B145" s="353"/>
      <c r="C145" s="353"/>
      <c r="E145" s="354"/>
      <c r="G145" s="353"/>
    </row>
    <row r="146" spans="2:7">
      <c r="B146" s="353"/>
      <c r="C146" s="353"/>
      <c r="E146" s="354"/>
      <c r="G146" s="353"/>
    </row>
    <row r="147" spans="2:7">
      <c r="B147" s="353"/>
      <c r="C147" s="353"/>
      <c r="E147" s="354"/>
      <c r="G147" s="353"/>
    </row>
    <row r="148" spans="2:7">
      <c r="B148" s="353"/>
      <c r="C148" s="353"/>
      <c r="E148" s="354"/>
      <c r="G148" s="353"/>
    </row>
    <row r="149" spans="2:7">
      <c r="B149" s="353"/>
      <c r="C149" s="353"/>
      <c r="E149" s="354"/>
      <c r="G149" s="353"/>
    </row>
    <row r="150" spans="2:7">
      <c r="B150" s="353"/>
      <c r="C150" s="353"/>
      <c r="E150" s="354"/>
      <c r="G150" s="353"/>
    </row>
    <row r="151" spans="2:7">
      <c r="B151" s="353"/>
      <c r="C151" s="353"/>
      <c r="E151" s="354"/>
      <c r="G151" s="353"/>
    </row>
    <row r="152" spans="2:7">
      <c r="B152" s="353"/>
      <c r="C152" s="353"/>
      <c r="E152" s="354"/>
      <c r="G152" s="353"/>
    </row>
    <row r="153" spans="2:7">
      <c r="B153" s="353"/>
      <c r="C153" s="353"/>
      <c r="E153" s="354"/>
      <c r="G153" s="353"/>
    </row>
    <row r="154" spans="2:7">
      <c r="B154" s="353"/>
      <c r="C154" s="353"/>
      <c r="E154" s="354"/>
      <c r="G154" s="353"/>
    </row>
    <row r="155" spans="2:7">
      <c r="B155" s="353"/>
      <c r="C155" s="353"/>
      <c r="E155" s="354"/>
      <c r="G155" s="353"/>
    </row>
    <row r="156" spans="2:7">
      <c r="B156" s="353"/>
      <c r="C156" s="353"/>
      <c r="E156" s="354"/>
      <c r="G156" s="353"/>
    </row>
    <row r="157" spans="2:7">
      <c r="B157" s="353"/>
      <c r="C157" s="353"/>
      <c r="E157" s="354"/>
      <c r="G157" s="353"/>
    </row>
    <row r="158" spans="2:7">
      <c r="B158" s="353"/>
      <c r="C158" s="353"/>
      <c r="E158" s="354"/>
      <c r="G158" s="353"/>
    </row>
    <row r="159" spans="2:7">
      <c r="B159" s="353"/>
      <c r="C159" s="353"/>
      <c r="E159" s="354"/>
      <c r="G159" s="353"/>
    </row>
    <row r="160" spans="2:7">
      <c r="B160" s="353"/>
      <c r="C160" s="353"/>
      <c r="E160" s="354"/>
      <c r="G160" s="353"/>
    </row>
    <row r="161" spans="2:7">
      <c r="B161" s="353"/>
      <c r="C161" s="353"/>
      <c r="E161" s="354"/>
      <c r="G161" s="353"/>
    </row>
    <row r="162" spans="2:7">
      <c r="B162" s="353"/>
      <c r="C162" s="353"/>
      <c r="E162" s="354"/>
      <c r="G162" s="353"/>
    </row>
    <row r="163" spans="2:7">
      <c r="B163" s="353"/>
      <c r="C163" s="353"/>
      <c r="E163" s="354"/>
      <c r="G163" s="353"/>
    </row>
    <row r="164" spans="2:7">
      <c r="B164" s="353"/>
      <c r="C164" s="353"/>
      <c r="E164" s="354"/>
      <c r="G164" s="353"/>
    </row>
    <row r="165" spans="2:7">
      <c r="B165" s="353"/>
      <c r="C165" s="353"/>
      <c r="E165" s="354"/>
      <c r="G165" s="353"/>
    </row>
    <row r="166" spans="2:7">
      <c r="B166" s="353"/>
      <c r="C166" s="353"/>
      <c r="E166" s="354"/>
      <c r="G166" s="353"/>
    </row>
    <row r="167" spans="2:7">
      <c r="B167" s="353"/>
      <c r="C167" s="353"/>
      <c r="E167" s="354"/>
      <c r="G167" s="353"/>
    </row>
    <row r="168" spans="2:7">
      <c r="B168" s="353"/>
      <c r="C168" s="353"/>
      <c r="E168" s="354"/>
      <c r="G168" s="353"/>
    </row>
    <row r="169" spans="2:7">
      <c r="B169" s="353"/>
      <c r="C169" s="353"/>
      <c r="E169" s="354"/>
      <c r="G169" s="353"/>
    </row>
    <row r="170" spans="2:7">
      <c r="B170" s="353"/>
      <c r="C170" s="353"/>
      <c r="E170" s="354"/>
      <c r="G170" s="353"/>
    </row>
    <row r="171" spans="2:7">
      <c r="B171" s="353"/>
      <c r="C171" s="353"/>
      <c r="E171" s="354"/>
      <c r="G171" s="353"/>
    </row>
    <row r="172" spans="2:7">
      <c r="B172" s="353"/>
      <c r="C172" s="353"/>
      <c r="E172" s="354"/>
      <c r="G172" s="353"/>
    </row>
    <row r="173" spans="2:7">
      <c r="B173" s="353"/>
      <c r="C173" s="353"/>
      <c r="E173" s="354"/>
      <c r="G173" s="353"/>
    </row>
    <row r="174" spans="2:7">
      <c r="B174" s="353"/>
      <c r="C174" s="353"/>
      <c r="E174" s="354"/>
      <c r="G174" s="353"/>
    </row>
    <row r="175" spans="2:7">
      <c r="B175" s="353"/>
      <c r="C175" s="353"/>
      <c r="E175" s="354"/>
      <c r="G175" s="353"/>
    </row>
    <row r="176" spans="2:7">
      <c r="B176" s="353"/>
      <c r="C176" s="353"/>
      <c r="E176" s="354"/>
      <c r="G176" s="353"/>
    </row>
    <row r="177" spans="2:7">
      <c r="B177" s="353"/>
      <c r="C177" s="353"/>
      <c r="E177" s="354"/>
      <c r="G177" s="353"/>
    </row>
    <row r="178" spans="2:7">
      <c r="B178" s="353"/>
      <c r="C178" s="353"/>
      <c r="E178" s="354"/>
      <c r="G178" s="353"/>
    </row>
    <row r="179" spans="2:7">
      <c r="B179" s="353"/>
      <c r="C179" s="353"/>
      <c r="E179" s="354"/>
      <c r="G179" s="353"/>
    </row>
    <row r="180" spans="2:7">
      <c r="B180" s="353"/>
      <c r="C180" s="353"/>
      <c r="E180" s="354"/>
      <c r="G180" s="353"/>
    </row>
    <row r="181" spans="2:7">
      <c r="B181" s="353"/>
      <c r="C181" s="353"/>
      <c r="E181" s="354"/>
      <c r="G181" s="353"/>
    </row>
    <row r="182" spans="2:7">
      <c r="B182" s="353"/>
      <c r="C182" s="353"/>
      <c r="E182" s="354"/>
      <c r="G182" s="353"/>
    </row>
    <row r="183" spans="2:7">
      <c r="B183" s="353"/>
      <c r="C183" s="353"/>
      <c r="E183" s="354"/>
      <c r="G183" s="353"/>
    </row>
    <row r="184" spans="2:7">
      <c r="B184" s="353"/>
      <c r="C184" s="353"/>
      <c r="E184" s="354"/>
      <c r="G184" s="353"/>
    </row>
    <row r="185" spans="2:7">
      <c r="B185" s="353"/>
      <c r="C185" s="353"/>
      <c r="E185" s="354"/>
      <c r="G185" s="353"/>
    </row>
    <row r="186" spans="2:7">
      <c r="B186" s="353"/>
      <c r="C186" s="353"/>
      <c r="E186" s="354"/>
      <c r="G186" s="353"/>
    </row>
    <row r="187" spans="2:7">
      <c r="B187" s="353"/>
      <c r="C187" s="353"/>
      <c r="E187" s="354"/>
      <c r="G187" s="353"/>
    </row>
    <row r="188" spans="2:7">
      <c r="B188" s="353"/>
      <c r="C188" s="353"/>
      <c r="E188" s="354"/>
      <c r="G188" s="353"/>
    </row>
    <row r="189" spans="2:7">
      <c r="B189" s="353"/>
      <c r="C189" s="353"/>
      <c r="E189" s="354"/>
      <c r="G189" s="353"/>
    </row>
    <row r="190" spans="2:7">
      <c r="B190" s="353"/>
      <c r="C190" s="353"/>
      <c r="E190" s="354"/>
      <c r="G190" s="353"/>
    </row>
    <row r="191" spans="2:7">
      <c r="B191" s="353"/>
      <c r="C191" s="353"/>
      <c r="E191" s="354"/>
      <c r="G191" s="353"/>
    </row>
    <row r="192" spans="2:7">
      <c r="B192" s="353"/>
      <c r="C192" s="353"/>
      <c r="E192" s="354"/>
      <c r="G192" s="353"/>
    </row>
    <row r="193" spans="2:7">
      <c r="B193" s="353"/>
      <c r="C193" s="353"/>
      <c r="E193" s="354"/>
      <c r="G193" s="353"/>
    </row>
    <row r="194" spans="2:7">
      <c r="B194" s="353"/>
      <c r="C194" s="353"/>
      <c r="E194" s="354"/>
      <c r="G194" s="353"/>
    </row>
    <row r="195" spans="2:7">
      <c r="B195" s="353"/>
      <c r="C195" s="353"/>
      <c r="E195" s="354"/>
      <c r="G195" s="353"/>
    </row>
    <row r="196" spans="2:7">
      <c r="B196" s="353"/>
      <c r="C196" s="353"/>
      <c r="E196" s="354"/>
      <c r="G196" s="353"/>
    </row>
    <row r="197" spans="2:7">
      <c r="B197" s="353"/>
      <c r="C197" s="353"/>
      <c r="E197" s="354"/>
      <c r="G197" s="353"/>
    </row>
    <row r="198" spans="2:7">
      <c r="B198" s="353"/>
      <c r="C198" s="353"/>
      <c r="E198" s="354"/>
      <c r="G198" s="353"/>
    </row>
    <row r="199" spans="2:7">
      <c r="B199" s="353"/>
      <c r="C199" s="353"/>
      <c r="E199" s="354"/>
      <c r="G199" s="353"/>
    </row>
    <row r="200" spans="2:7">
      <c r="B200" s="353"/>
      <c r="C200" s="353"/>
      <c r="E200" s="354"/>
      <c r="G200" s="353"/>
    </row>
    <row r="201" spans="2:7">
      <c r="B201" s="353"/>
      <c r="C201" s="353"/>
      <c r="E201" s="354"/>
      <c r="G201" s="353"/>
    </row>
    <row r="202" spans="2:7">
      <c r="B202" s="353"/>
      <c r="C202" s="353"/>
      <c r="E202" s="354"/>
      <c r="G202" s="353"/>
    </row>
    <row r="203" spans="2:7">
      <c r="B203" s="353"/>
      <c r="C203" s="353"/>
      <c r="E203" s="354"/>
      <c r="G203" s="353"/>
    </row>
    <row r="204" spans="2:7">
      <c r="B204" s="353"/>
      <c r="C204" s="353"/>
      <c r="E204" s="354"/>
      <c r="G204" s="353"/>
    </row>
    <row r="205" spans="2:7">
      <c r="B205" s="353"/>
      <c r="C205" s="353"/>
      <c r="E205" s="354"/>
      <c r="G205" s="353"/>
    </row>
    <row r="206" spans="2:7">
      <c r="B206" s="353"/>
      <c r="C206" s="353"/>
      <c r="E206" s="354"/>
      <c r="G206" s="353"/>
    </row>
    <row r="207" spans="2:7">
      <c r="B207" s="353"/>
      <c r="C207" s="353"/>
      <c r="E207" s="354"/>
      <c r="G207" s="353"/>
    </row>
    <row r="208" spans="2:7">
      <c r="B208" s="353"/>
      <c r="C208" s="353"/>
      <c r="E208" s="354"/>
      <c r="G208" s="353"/>
    </row>
    <row r="209" spans="2:7">
      <c r="B209" s="353"/>
      <c r="C209" s="353"/>
      <c r="E209" s="354"/>
      <c r="G209" s="353"/>
    </row>
    <row r="210" spans="2:7">
      <c r="B210" s="353"/>
      <c r="C210" s="353"/>
      <c r="E210" s="354"/>
      <c r="G210" s="353"/>
    </row>
    <row r="211" spans="2:7">
      <c r="B211" s="353"/>
      <c r="C211" s="353"/>
      <c r="E211" s="354"/>
      <c r="G211" s="353"/>
    </row>
    <row r="212" spans="2:7">
      <c r="B212" s="353"/>
      <c r="C212" s="353"/>
      <c r="E212" s="354"/>
      <c r="G212" s="353"/>
    </row>
    <row r="213" spans="2:7">
      <c r="B213" s="353"/>
      <c r="C213" s="353"/>
      <c r="E213" s="354"/>
      <c r="G213" s="353"/>
    </row>
    <row r="214" spans="2:7">
      <c r="B214" s="353"/>
      <c r="C214" s="353"/>
      <c r="E214" s="354"/>
      <c r="G214" s="353"/>
    </row>
    <row r="215" spans="2:7">
      <c r="B215" s="353"/>
      <c r="C215" s="353"/>
      <c r="E215" s="354"/>
      <c r="G215" s="353"/>
    </row>
    <row r="216" spans="2:7">
      <c r="B216" s="353"/>
      <c r="C216" s="353"/>
      <c r="E216" s="354"/>
      <c r="G216" s="353"/>
    </row>
    <row r="217" spans="2:7">
      <c r="B217" s="353"/>
      <c r="C217" s="353"/>
      <c r="E217" s="354"/>
      <c r="G217" s="353"/>
    </row>
    <row r="218" spans="2:7">
      <c r="B218" s="353"/>
      <c r="C218" s="353"/>
      <c r="E218" s="354"/>
      <c r="G218" s="353"/>
    </row>
    <row r="219" spans="2:7">
      <c r="B219" s="353"/>
      <c r="C219" s="353"/>
      <c r="E219" s="354"/>
      <c r="G219" s="353"/>
    </row>
    <row r="220" spans="2:7">
      <c r="B220" s="353"/>
      <c r="C220" s="353"/>
      <c r="E220" s="354"/>
      <c r="G220" s="353"/>
    </row>
    <row r="221" spans="2:7">
      <c r="B221" s="353"/>
      <c r="C221" s="353"/>
      <c r="E221" s="354"/>
      <c r="G221" s="353"/>
    </row>
    <row r="222" spans="2:7">
      <c r="B222" s="353"/>
      <c r="C222" s="353"/>
      <c r="E222" s="354"/>
      <c r="G222" s="353"/>
    </row>
    <row r="223" spans="2:7">
      <c r="B223" s="353"/>
      <c r="C223" s="353"/>
      <c r="E223" s="354"/>
      <c r="G223" s="353"/>
    </row>
    <row r="224" spans="2:7">
      <c r="B224" s="353"/>
      <c r="C224" s="353"/>
      <c r="E224" s="354"/>
      <c r="G224" s="353"/>
    </row>
    <row r="225" spans="2:7">
      <c r="B225" s="353"/>
      <c r="C225" s="353"/>
      <c r="E225" s="354"/>
      <c r="G225" s="353"/>
    </row>
    <row r="226" spans="2:7">
      <c r="B226" s="353"/>
      <c r="C226" s="353"/>
      <c r="E226" s="354"/>
      <c r="G226" s="353"/>
    </row>
    <row r="227" spans="2:7">
      <c r="B227" s="353"/>
      <c r="C227" s="353"/>
      <c r="E227" s="354"/>
      <c r="G227" s="353"/>
    </row>
    <row r="228" spans="2:7">
      <c r="B228" s="353"/>
      <c r="C228" s="353"/>
      <c r="E228" s="354"/>
      <c r="G228" s="353"/>
    </row>
    <row r="229" spans="2:7">
      <c r="B229" s="353"/>
      <c r="C229" s="353"/>
      <c r="E229" s="354"/>
      <c r="G229" s="353"/>
    </row>
    <row r="230" spans="2:7">
      <c r="B230" s="353"/>
      <c r="C230" s="353"/>
      <c r="E230" s="354"/>
      <c r="G230" s="353"/>
    </row>
    <row r="231" spans="2:7">
      <c r="B231" s="353"/>
      <c r="C231" s="353"/>
      <c r="E231" s="354"/>
      <c r="G231" s="353"/>
    </row>
    <row r="232" spans="2:7">
      <c r="B232" s="353"/>
      <c r="C232" s="353"/>
      <c r="E232" s="354"/>
      <c r="G232" s="353"/>
    </row>
    <row r="233" spans="2:7">
      <c r="B233" s="353"/>
      <c r="C233" s="353"/>
      <c r="E233" s="354"/>
      <c r="G233" s="353"/>
    </row>
    <row r="234" spans="2:7">
      <c r="B234" s="353"/>
      <c r="C234" s="353"/>
      <c r="E234" s="354"/>
      <c r="G234" s="353"/>
    </row>
    <row r="235" spans="2:7">
      <c r="B235" s="353"/>
      <c r="C235" s="353"/>
      <c r="E235" s="354"/>
      <c r="G235" s="353"/>
    </row>
    <row r="236" spans="2:7">
      <c r="B236" s="353"/>
      <c r="C236" s="353"/>
      <c r="E236" s="354"/>
      <c r="G236" s="353"/>
    </row>
    <row r="237" spans="2:7">
      <c r="B237" s="353"/>
      <c r="C237" s="353"/>
      <c r="E237" s="354"/>
      <c r="G237" s="353"/>
    </row>
    <row r="238" spans="2:7">
      <c r="B238" s="353"/>
      <c r="C238" s="353"/>
      <c r="E238" s="354"/>
      <c r="G238" s="353"/>
    </row>
    <row r="239" spans="2:7">
      <c r="B239" s="353"/>
      <c r="C239" s="353"/>
      <c r="E239" s="354"/>
      <c r="G239" s="353"/>
    </row>
    <row r="240" spans="2:7">
      <c r="B240" s="353"/>
      <c r="C240" s="353"/>
      <c r="E240" s="354"/>
      <c r="G240" s="353"/>
    </row>
    <row r="241" spans="2:7">
      <c r="B241" s="353"/>
      <c r="C241" s="353"/>
      <c r="E241" s="354"/>
      <c r="G241" s="353"/>
    </row>
    <row r="242" spans="2:7">
      <c r="B242" s="353"/>
      <c r="C242" s="353"/>
      <c r="E242" s="354"/>
      <c r="G242" s="353"/>
    </row>
    <row r="243" spans="2:7">
      <c r="B243" s="353"/>
      <c r="C243" s="353"/>
      <c r="E243" s="354"/>
      <c r="G243" s="353"/>
    </row>
    <row r="244" spans="2:7">
      <c r="B244" s="353"/>
      <c r="C244" s="353"/>
      <c r="E244" s="354"/>
      <c r="G244" s="353"/>
    </row>
    <row r="245" spans="2:7">
      <c r="B245" s="353"/>
      <c r="C245" s="353"/>
      <c r="E245" s="354"/>
      <c r="G245" s="353"/>
    </row>
    <row r="246" spans="2:7">
      <c r="B246" s="353"/>
      <c r="C246" s="353"/>
      <c r="E246" s="354"/>
      <c r="G246" s="353"/>
    </row>
    <row r="247" spans="2:7">
      <c r="B247" s="353"/>
      <c r="C247" s="353"/>
      <c r="E247" s="354"/>
      <c r="G247" s="353"/>
    </row>
    <row r="248" spans="2:7">
      <c r="B248" s="353"/>
      <c r="C248" s="353"/>
      <c r="E248" s="354"/>
      <c r="G248" s="353"/>
    </row>
    <row r="249" spans="2:7">
      <c r="B249" s="353"/>
      <c r="C249" s="353"/>
      <c r="E249" s="354"/>
      <c r="G249" s="353"/>
    </row>
    <row r="250" spans="2:7">
      <c r="B250" s="353"/>
      <c r="C250" s="353"/>
      <c r="E250" s="354"/>
      <c r="G250" s="353"/>
    </row>
    <row r="251" spans="2:7">
      <c r="B251" s="353"/>
      <c r="C251" s="353"/>
      <c r="E251" s="354"/>
      <c r="G251" s="353"/>
    </row>
    <row r="252" spans="2:7">
      <c r="B252" s="353"/>
      <c r="C252" s="353"/>
      <c r="E252" s="354"/>
      <c r="G252" s="353"/>
    </row>
    <row r="253" spans="2:7">
      <c r="B253" s="353"/>
      <c r="C253" s="353"/>
      <c r="E253" s="354"/>
      <c r="G253" s="353"/>
    </row>
    <row r="254" spans="2:7">
      <c r="B254" s="353"/>
      <c r="C254" s="353"/>
      <c r="E254" s="354"/>
      <c r="G254" s="353"/>
    </row>
    <row r="255" spans="2:7">
      <c r="B255" s="353"/>
      <c r="C255" s="353"/>
      <c r="E255" s="354"/>
      <c r="G255" s="353"/>
    </row>
    <row r="256" spans="2:7">
      <c r="B256" s="353"/>
      <c r="C256" s="353"/>
      <c r="E256" s="354"/>
      <c r="G256" s="353"/>
    </row>
    <row r="257" spans="2:7">
      <c r="B257" s="353"/>
      <c r="C257" s="353"/>
      <c r="E257" s="354"/>
      <c r="G257" s="353"/>
    </row>
    <row r="258" spans="2:7">
      <c r="B258" s="353"/>
      <c r="C258" s="353"/>
      <c r="E258" s="354"/>
      <c r="G258" s="353"/>
    </row>
    <row r="259" spans="2:7">
      <c r="B259" s="353"/>
      <c r="C259" s="353"/>
      <c r="E259" s="354"/>
      <c r="G259" s="353"/>
    </row>
    <row r="260" spans="2:7">
      <c r="B260" s="353"/>
      <c r="C260" s="353"/>
      <c r="E260" s="354"/>
      <c r="G260" s="353"/>
    </row>
    <row r="261" spans="2:7">
      <c r="B261" s="353"/>
      <c r="C261" s="353"/>
      <c r="E261" s="354"/>
      <c r="G261" s="353"/>
    </row>
    <row r="262" spans="2:7">
      <c r="B262" s="353"/>
      <c r="C262" s="353"/>
      <c r="E262" s="354"/>
      <c r="G262" s="353"/>
    </row>
    <row r="263" spans="2:7">
      <c r="B263" s="353"/>
      <c r="C263" s="353"/>
      <c r="E263" s="354"/>
      <c r="G263" s="353"/>
    </row>
    <row r="264" spans="2:7">
      <c r="B264" s="353"/>
      <c r="C264" s="353"/>
      <c r="E264" s="354"/>
      <c r="G264" s="353"/>
    </row>
    <row r="265" spans="2:7">
      <c r="B265" s="353"/>
      <c r="C265" s="353"/>
      <c r="E265" s="354"/>
      <c r="G265" s="353"/>
    </row>
    <row r="266" spans="2:7">
      <c r="B266" s="353"/>
      <c r="C266" s="353"/>
      <c r="E266" s="354"/>
      <c r="G266" s="353"/>
    </row>
    <row r="267" spans="2:7">
      <c r="B267" s="353"/>
      <c r="C267" s="353"/>
      <c r="E267" s="354"/>
      <c r="G267" s="353"/>
    </row>
    <row r="268" spans="2:7">
      <c r="B268" s="353"/>
      <c r="C268" s="353"/>
      <c r="E268" s="354"/>
      <c r="G268" s="353"/>
    </row>
    <row r="269" spans="2:7">
      <c r="B269" s="353"/>
      <c r="C269" s="353"/>
      <c r="E269" s="354"/>
      <c r="G269" s="353"/>
    </row>
    <row r="270" spans="2:7">
      <c r="B270" s="353"/>
      <c r="C270" s="353"/>
      <c r="E270" s="354"/>
      <c r="G270" s="353"/>
    </row>
    <row r="271" spans="2:7">
      <c r="B271" s="353"/>
      <c r="C271" s="353"/>
      <c r="E271" s="354"/>
      <c r="G271" s="353"/>
    </row>
    <row r="272" spans="2:7">
      <c r="B272" s="353"/>
      <c r="C272" s="353"/>
      <c r="E272" s="354"/>
      <c r="G272" s="353"/>
    </row>
    <row r="273" spans="2:7">
      <c r="B273" s="353"/>
      <c r="C273" s="353"/>
      <c r="E273" s="354"/>
      <c r="G273" s="353"/>
    </row>
    <row r="274" spans="2:7">
      <c r="B274" s="353"/>
      <c r="C274" s="353"/>
      <c r="E274" s="354"/>
      <c r="G274" s="353"/>
    </row>
    <row r="275" spans="2:7">
      <c r="B275" s="353"/>
      <c r="C275" s="353"/>
      <c r="E275" s="354"/>
      <c r="G275" s="353"/>
    </row>
    <row r="276" spans="2:7">
      <c r="B276" s="353"/>
      <c r="C276" s="353"/>
      <c r="E276" s="354"/>
      <c r="G276" s="353"/>
    </row>
    <row r="277" spans="2:7">
      <c r="B277" s="353"/>
      <c r="C277" s="353"/>
      <c r="E277" s="354"/>
      <c r="G277" s="353"/>
    </row>
    <row r="278" spans="2:7">
      <c r="B278" s="353"/>
      <c r="C278" s="353"/>
      <c r="E278" s="354"/>
      <c r="G278" s="353"/>
    </row>
    <row r="279" spans="2:7">
      <c r="B279" s="353"/>
      <c r="C279" s="353"/>
      <c r="E279" s="354"/>
      <c r="G279" s="353"/>
    </row>
    <row r="280" spans="2:7">
      <c r="B280" s="353"/>
      <c r="C280" s="353"/>
      <c r="E280" s="354"/>
      <c r="G280" s="353"/>
    </row>
    <row r="281" spans="2:7">
      <c r="B281" s="353"/>
      <c r="C281" s="353"/>
      <c r="E281" s="354"/>
      <c r="G281" s="353"/>
    </row>
    <row r="282" spans="2:7">
      <c r="B282" s="353"/>
      <c r="C282" s="353"/>
      <c r="E282" s="354"/>
      <c r="G282" s="353"/>
    </row>
    <row r="283" spans="2:7">
      <c r="B283" s="353"/>
      <c r="C283" s="353"/>
      <c r="E283" s="354"/>
      <c r="G283" s="353"/>
    </row>
    <row r="284" spans="2:7">
      <c r="B284" s="353"/>
      <c r="C284" s="353"/>
      <c r="E284" s="354"/>
      <c r="G284" s="353"/>
    </row>
    <row r="285" spans="2:7">
      <c r="B285" s="353"/>
      <c r="C285" s="353"/>
      <c r="E285" s="354"/>
      <c r="G285" s="353"/>
    </row>
    <row r="286" spans="2:7">
      <c r="B286" s="353"/>
      <c r="C286" s="353"/>
      <c r="E286" s="354"/>
      <c r="G286" s="353"/>
    </row>
    <row r="287" spans="2:7">
      <c r="B287" s="353"/>
      <c r="C287" s="353"/>
      <c r="E287" s="354"/>
      <c r="G287" s="353"/>
    </row>
    <row r="288" spans="2:7">
      <c r="B288" s="353"/>
      <c r="C288" s="353"/>
      <c r="E288" s="354"/>
      <c r="G288" s="353"/>
    </row>
    <row r="289" spans="2:7">
      <c r="B289" s="353"/>
      <c r="C289" s="353"/>
      <c r="E289" s="354"/>
      <c r="G289" s="353"/>
    </row>
    <row r="290" spans="2:7">
      <c r="B290" s="353"/>
      <c r="C290" s="353"/>
      <c r="E290" s="354"/>
      <c r="G290" s="353"/>
    </row>
    <row r="291" spans="2:7">
      <c r="B291" s="353"/>
      <c r="C291" s="353"/>
      <c r="E291" s="354"/>
      <c r="G291" s="353"/>
    </row>
    <row r="292" spans="2:7">
      <c r="B292" s="353"/>
      <c r="C292" s="353"/>
      <c r="E292" s="354"/>
      <c r="G292" s="353"/>
    </row>
    <row r="293" spans="2:7">
      <c r="B293" s="353"/>
      <c r="C293" s="353"/>
      <c r="E293" s="354"/>
      <c r="G293" s="353"/>
    </row>
    <row r="294" spans="2:7">
      <c r="B294" s="353"/>
      <c r="C294" s="353"/>
      <c r="E294" s="354"/>
      <c r="G294" s="353"/>
    </row>
    <row r="295" spans="2:7">
      <c r="B295" s="353"/>
      <c r="C295" s="353"/>
      <c r="E295" s="354"/>
      <c r="G295" s="353"/>
    </row>
    <row r="296" spans="2:7">
      <c r="B296" s="353"/>
      <c r="C296" s="353"/>
      <c r="E296" s="354"/>
      <c r="G296" s="353"/>
    </row>
    <row r="297" spans="2:7">
      <c r="B297" s="353"/>
      <c r="C297" s="353"/>
      <c r="E297" s="354"/>
      <c r="G297" s="353"/>
    </row>
    <row r="298" spans="2:7">
      <c r="B298" s="353"/>
      <c r="C298" s="353"/>
      <c r="E298" s="354"/>
      <c r="G298" s="353"/>
    </row>
    <row r="299" spans="2:7">
      <c r="B299" s="353"/>
      <c r="C299" s="353"/>
      <c r="E299" s="354"/>
      <c r="G299" s="353"/>
    </row>
    <row r="300" spans="2:7">
      <c r="B300" s="353"/>
      <c r="C300" s="353"/>
      <c r="E300" s="354"/>
      <c r="G300" s="353"/>
    </row>
    <row r="301" spans="2:7">
      <c r="B301" s="353"/>
      <c r="C301" s="353"/>
      <c r="E301" s="354"/>
      <c r="G301" s="353"/>
    </row>
    <row r="302" spans="2:7">
      <c r="B302" s="353"/>
      <c r="C302" s="353"/>
      <c r="E302" s="354"/>
      <c r="G302" s="353"/>
    </row>
    <row r="303" spans="2:7">
      <c r="B303" s="353"/>
      <c r="C303" s="353"/>
      <c r="E303" s="354"/>
      <c r="G303" s="353"/>
    </row>
    <row r="304" spans="2:7">
      <c r="B304" s="353"/>
      <c r="C304" s="353"/>
      <c r="E304" s="354"/>
      <c r="G304" s="353"/>
    </row>
    <row r="305" spans="2:7">
      <c r="B305" s="353"/>
      <c r="C305" s="353"/>
      <c r="E305" s="354"/>
      <c r="G305" s="353"/>
    </row>
    <row r="306" spans="2:7">
      <c r="B306" s="353"/>
      <c r="C306" s="353"/>
      <c r="E306" s="354"/>
      <c r="G306" s="353"/>
    </row>
    <row r="307" spans="2:7">
      <c r="B307" s="353"/>
      <c r="C307" s="353"/>
      <c r="E307" s="354"/>
      <c r="G307" s="353"/>
    </row>
    <row r="308" spans="2:7">
      <c r="B308" s="353"/>
      <c r="C308" s="353"/>
      <c r="E308" s="354"/>
      <c r="G308" s="353"/>
    </row>
    <row r="309" spans="2:7">
      <c r="B309" s="353"/>
      <c r="C309" s="353"/>
      <c r="E309" s="354"/>
      <c r="G309" s="353"/>
    </row>
    <row r="310" spans="2:7">
      <c r="B310" s="353"/>
      <c r="C310" s="353"/>
      <c r="E310" s="354"/>
      <c r="G310" s="353"/>
    </row>
    <row r="311" spans="2:7">
      <c r="B311" s="353"/>
      <c r="C311" s="353"/>
      <c r="E311" s="354"/>
      <c r="G311" s="353"/>
    </row>
    <row r="312" spans="2:7">
      <c r="B312" s="353"/>
      <c r="C312" s="353"/>
      <c r="E312" s="354"/>
      <c r="G312" s="353"/>
    </row>
    <row r="313" spans="2:7">
      <c r="B313" s="353"/>
      <c r="C313" s="353"/>
      <c r="E313" s="354"/>
      <c r="G313" s="353"/>
    </row>
    <row r="314" spans="2:7">
      <c r="B314" s="353"/>
      <c r="C314" s="353"/>
      <c r="E314" s="354"/>
      <c r="G314" s="353"/>
    </row>
    <row r="315" spans="2:7">
      <c r="B315" s="353"/>
      <c r="C315" s="353"/>
      <c r="E315" s="354"/>
      <c r="G315" s="353"/>
    </row>
    <row r="316" spans="2:7">
      <c r="B316" s="353"/>
      <c r="C316" s="353"/>
      <c r="E316" s="354"/>
      <c r="G316" s="353"/>
    </row>
    <row r="317" spans="2:7">
      <c r="B317" s="353"/>
      <c r="C317" s="353"/>
      <c r="E317" s="354"/>
      <c r="G317" s="353"/>
    </row>
    <row r="318" spans="2:7">
      <c r="B318" s="353"/>
      <c r="C318" s="353"/>
      <c r="E318" s="354"/>
      <c r="G318" s="353"/>
    </row>
    <row r="319" spans="2:7">
      <c r="B319" s="353"/>
      <c r="C319" s="353"/>
      <c r="E319" s="354"/>
      <c r="G319" s="353"/>
    </row>
    <row r="320" spans="2:7">
      <c r="B320" s="353"/>
      <c r="C320" s="353"/>
      <c r="E320" s="354"/>
      <c r="G320" s="353"/>
    </row>
    <row r="321" spans="2:7">
      <c r="B321" s="353"/>
      <c r="C321" s="353"/>
      <c r="E321" s="354"/>
      <c r="G321" s="353"/>
    </row>
    <row r="322" spans="2:7">
      <c r="B322" s="353"/>
      <c r="C322" s="353"/>
      <c r="E322" s="354"/>
      <c r="G322" s="353"/>
    </row>
    <row r="323" spans="2:7">
      <c r="B323" s="353"/>
      <c r="C323" s="353"/>
      <c r="E323" s="354"/>
      <c r="G323" s="353"/>
    </row>
    <row r="324" spans="2:7">
      <c r="B324" s="353"/>
      <c r="C324" s="353"/>
      <c r="E324" s="354"/>
      <c r="G324" s="353"/>
    </row>
    <row r="325" spans="2:7">
      <c r="B325" s="353"/>
      <c r="C325" s="353"/>
      <c r="E325" s="354"/>
      <c r="G325" s="353"/>
    </row>
    <row r="326" spans="2:7">
      <c r="B326" s="353"/>
      <c r="C326" s="353"/>
      <c r="E326" s="354"/>
      <c r="G326" s="353"/>
    </row>
    <row r="327" spans="2:7">
      <c r="B327" s="353"/>
      <c r="C327" s="353"/>
      <c r="E327" s="354"/>
      <c r="G327" s="353"/>
    </row>
    <row r="328" spans="2:7">
      <c r="B328" s="353"/>
      <c r="C328" s="353"/>
      <c r="E328" s="354"/>
      <c r="G328" s="353"/>
    </row>
    <row r="329" spans="2:7">
      <c r="B329" s="353"/>
      <c r="C329" s="353"/>
      <c r="E329" s="354"/>
      <c r="G329" s="353"/>
    </row>
    <row r="330" spans="2:7">
      <c r="B330" s="353"/>
      <c r="C330" s="353"/>
      <c r="E330" s="354"/>
      <c r="G330" s="353"/>
    </row>
    <row r="331" spans="2:7">
      <c r="B331" s="353"/>
      <c r="C331" s="353"/>
      <c r="E331" s="354"/>
      <c r="G331" s="353"/>
    </row>
    <row r="332" spans="2:7">
      <c r="B332" s="353"/>
      <c r="C332" s="353"/>
      <c r="E332" s="354"/>
      <c r="G332" s="353"/>
    </row>
    <row r="333" spans="2:7">
      <c r="B333" s="353"/>
      <c r="C333" s="353"/>
      <c r="E333" s="354"/>
      <c r="G333" s="353"/>
    </row>
    <row r="334" spans="2:7">
      <c r="B334" s="353"/>
      <c r="C334" s="353"/>
      <c r="E334" s="354"/>
      <c r="G334" s="353"/>
    </row>
    <row r="335" spans="2:7">
      <c r="B335" s="353"/>
      <c r="C335" s="353"/>
      <c r="E335" s="354"/>
      <c r="G335" s="353"/>
    </row>
    <row r="336" spans="2:7">
      <c r="B336" s="353"/>
      <c r="C336" s="353"/>
      <c r="E336" s="354"/>
      <c r="G336" s="353"/>
    </row>
    <row r="337" spans="2:7">
      <c r="B337" s="353"/>
      <c r="C337" s="353"/>
      <c r="E337" s="354"/>
      <c r="G337" s="353"/>
    </row>
    <row r="338" spans="2:7">
      <c r="B338" s="353"/>
      <c r="C338" s="353"/>
      <c r="E338" s="354"/>
      <c r="G338" s="353"/>
    </row>
    <row r="339" spans="2:7">
      <c r="B339" s="353"/>
      <c r="C339" s="353"/>
      <c r="E339" s="354"/>
      <c r="G339" s="353"/>
    </row>
    <row r="340" spans="2:7">
      <c r="B340" s="353"/>
      <c r="C340" s="353"/>
      <c r="E340" s="354"/>
      <c r="G340" s="353"/>
    </row>
    <row r="341" spans="2:7">
      <c r="B341" s="353"/>
      <c r="C341" s="353"/>
      <c r="E341" s="354"/>
      <c r="G341" s="353"/>
    </row>
    <row r="342" spans="2:7">
      <c r="B342" s="353"/>
      <c r="C342" s="353"/>
      <c r="E342" s="354"/>
      <c r="G342" s="353"/>
    </row>
    <row r="343" spans="2:7">
      <c r="B343" s="353"/>
      <c r="C343" s="353"/>
      <c r="E343" s="354"/>
      <c r="G343" s="353"/>
    </row>
    <row r="344" spans="2:7">
      <c r="B344" s="353"/>
      <c r="C344" s="353"/>
      <c r="E344" s="354"/>
      <c r="G344" s="353"/>
    </row>
    <row r="345" spans="2:7">
      <c r="B345" s="353"/>
      <c r="C345" s="353"/>
      <c r="E345" s="354"/>
      <c r="G345" s="353"/>
    </row>
    <row r="346" spans="2:7">
      <c r="B346" s="353"/>
      <c r="C346" s="353"/>
      <c r="E346" s="354"/>
      <c r="G346" s="353"/>
    </row>
    <row r="347" spans="2:7">
      <c r="B347" s="353"/>
      <c r="C347" s="353"/>
      <c r="E347" s="354"/>
      <c r="G347" s="353"/>
    </row>
    <row r="348" spans="2:7">
      <c r="B348" s="353"/>
      <c r="C348" s="353"/>
      <c r="E348" s="354"/>
      <c r="G348" s="353"/>
    </row>
    <row r="349" spans="2:7">
      <c r="B349" s="353"/>
      <c r="C349" s="353"/>
      <c r="E349" s="354"/>
      <c r="G349" s="353"/>
    </row>
    <row r="350" spans="2:7">
      <c r="B350" s="353"/>
      <c r="C350" s="353"/>
      <c r="E350" s="354"/>
      <c r="G350" s="353"/>
    </row>
    <row r="351" spans="2:7">
      <c r="B351" s="353"/>
      <c r="C351" s="353"/>
      <c r="E351" s="354"/>
      <c r="G351" s="353"/>
    </row>
    <row r="352" spans="2:7">
      <c r="B352" s="353"/>
      <c r="C352" s="353"/>
      <c r="E352" s="354"/>
      <c r="G352" s="353"/>
    </row>
    <row r="353" spans="2:7">
      <c r="B353" s="353"/>
      <c r="C353" s="353"/>
      <c r="E353" s="354"/>
      <c r="G353" s="353"/>
    </row>
    <row r="354" spans="2:7">
      <c r="B354" s="353"/>
      <c r="C354" s="353"/>
      <c r="E354" s="354"/>
      <c r="G354" s="353"/>
    </row>
    <row r="355" spans="2:7">
      <c r="B355" s="353"/>
      <c r="C355" s="353"/>
      <c r="E355" s="354"/>
      <c r="G355" s="353"/>
    </row>
    <row r="356" spans="2:7">
      <c r="B356" s="353"/>
      <c r="C356" s="353"/>
      <c r="E356" s="354"/>
      <c r="G356" s="353"/>
    </row>
    <row r="357" spans="2:7">
      <c r="B357" s="353"/>
      <c r="C357" s="353"/>
      <c r="E357" s="354"/>
      <c r="G357" s="353"/>
    </row>
    <row r="358" spans="2:7">
      <c r="B358" s="353"/>
      <c r="C358" s="353"/>
      <c r="E358" s="354"/>
      <c r="G358" s="353"/>
    </row>
    <row r="359" spans="2:7">
      <c r="B359" s="353"/>
      <c r="C359" s="353"/>
      <c r="E359" s="354"/>
      <c r="G359" s="353"/>
    </row>
    <row r="360" spans="2:7">
      <c r="B360" s="353"/>
      <c r="C360" s="353"/>
      <c r="E360" s="354"/>
      <c r="G360" s="353"/>
    </row>
    <row r="361" spans="2:7">
      <c r="B361" s="353"/>
      <c r="C361" s="353"/>
      <c r="E361" s="354"/>
      <c r="G361" s="353"/>
    </row>
    <row r="362" spans="2:7">
      <c r="B362" s="353"/>
      <c r="C362" s="353"/>
      <c r="E362" s="354"/>
      <c r="G362" s="353"/>
    </row>
    <row r="363" spans="2:7">
      <c r="B363" s="353"/>
      <c r="C363" s="353"/>
      <c r="E363" s="354"/>
      <c r="G363" s="353"/>
    </row>
    <row r="364" spans="2:7">
      <c r="B364" s="353"/>
      <c r="C364" s="353"/>
      <c r="E364" s="354"/>
      <c r="G364" s="353"/>
    </row>
    <row r="365" spans="2:7">
      <c r="B365" s="353"/>
      <c r="C365" s="353"/>
      <c r="E365" s="354"/>
      <c r="G365" s="353"/>
    </row>
    <row r="366" spans="2:7">
      <c r="B366" s="353"/>
      <c r="C366" s="353"/>
      <c r="E366" s="354"/>
      <c r="G366" s="353"/>
    </row>
    <row r="367" spans="2:7">
      <c r="B367" s="353"/>
      <c r="C367" s="353"/>
      <c r="E367" s="354"/>
      <c r="G367" s="353"/>
    </row>
    <row r="368" spans="2:7">
      <c r="B368" s="353"/>
      <c r="C368" s="353"/>
      <c r="E368" s="354"/>
      <c r="G368" s="353"/>
    </row>
    <row r="369" spans="2:7">
      <c r="B369" s="353"/>
      <c r="C369" s="353"/>
      <c r="E369" s="354"/>
      <c r="G369" s="353"/>
    </row>
    <row r="370" spans="2:7">
      <c r="B370" s="353"/>
      <c r="C370" s="353"/>
      <c r="E370" s="354"/>
      <c r="G370" s="353"/>
    </row>
    <row r="371" spans="2:7">
      <c r="B371" s="353"/>
      <c r="C371" s="353"/>
      <c r="E371" s="354"/>
      <c r="G371" s="353"/>
    </row>
    <row r="372" spans="2:7">
      <c r="B372" s="353"/>
      <c r="C372" s="353"/>
      <c r="E372" s="354"/>
      <c r="G372" s="353"/>
    </row>
    <row r="373" spans="2:7">
      <c r="B373" s="353"/>
      <c r="C373" s="353"/>
      <c r="E373" s="354"/>
      <c r="G373" s="353"/>
    </row>
    <row r="374" spans="2:7">
      <c r="B374" s="353"/>
      <c r="C374" s="353"/>
      <c r="E374" s="354"/>
      <c r="G374" s="353"/>
    </row>
    <row r="375" spans="2:7">
      <c r="B375" s="353"/>
      <c r="C375" s="353"/>
      <c r="E375" s="354"/>
      <c r="G375" s="353"/>
    </row>
    <row r="376" spans="2:7">
      <c r="B376" s="353"/>
      <c r="C376" s="353"/>
      <c r="E376" s="354"/>
      <c r="G376" s="353"/>
    </row>
    <row r="377" spans="2:7">
      <c r="B377" s="353"/>
      <c r="C377" s="353"/>
      <c r="E377" s="354"/>
      <c r="G377" s="353"/>
    </row>
    <row r="378" spans="2:7">
      <c r="B378" s="353"/>
      <c r="C378" s="353"/>
      <c r="E378" s="354"/>
      <c r="G378" s="353"/>
    </row>
    <row r="379" spans="2:7">
      <c r="B379" s="353"/>
      <c r="C379" s="353"/>
      <c r="E379" s="354"/>
      <c r="G379" s="353"/>
    </row>
    <row r="380" spans="2:7">
      <c r="B380" s="353"/>
      <c r="C380" s="353"/>
      <c r="E380" s="354"/>
      <c r="G380" s="353"/>
    </row>
    <row r="381" spans="2:7">
      <c r="B381" s="353"/>
      <c r="C381" s="353"/>
      <c r="E381" s="354"/>
      <c r="G381" s="353"/>
    </row>
    <row r="382" spans="2:7">
      <c r="B382" s="353"/>
      <c r="C382" s="353"/>
      <c r="E382" s="354"/>
      <c r="G382" s="353"/>
    </row>
    <row r="383" spans="2:7">
      <c r="B383" s="353"/>
      <c r="C383" s="353"/>
      <c r="E383" s="354"/>
      <c r="G383" s="353"/>
    </row>
    <row r="384" spans="2:7">
      <c r="B384" s="353"/>
      <c r="C384" s="353"/>
      <c r="E384" s="354"/>
      <c r="G384" s="353"/>
    </row>
    <row r="385" spans="2:7">
      <c r="B385" s="353"/>
      <c r="C385" s="353"/>
      <c r="E385" s="354"/>
      <c r="G385" s="353"/>
    </row>
    <row r="386" spans="2:7">
      <c r="B386" s="353"/>
      <c r="C386" s="353"/>
      <c r="E386" s="354"/>
      <c r="G386" s="353"/>
    </row>
    <row r="387" spans="2:7">
      <c r="B387" s="353"/>
      <c r="C387" s="353"/>
      <c r="E387" s="354"/>
      <c r="G387" s="353"/>
    </row>
    <row r="388" spans="2:7">
      <c r="B388" s="353"/>
      <c r="C388" s="353"/>
      <c r="E388" s="354"/>
      <c r="G388" s="353"/>
    </row>
    <row r="389" spans="2:7">
      <c r="B389" s="353"/>
      <c r="C389" s="353"/>
      <c r="E389" s="354"/>
      <c r="G389" s="353"/>
    </row>
    <row r="390" spans="2:7">
      <c r="B390" s="353"/>
      <c r="C390" s="353"/>
      <c r="E390" s="354"/>
      <c r="G390" s="353"/>
    </row>
    <row r="391" spans="2:7">
      <c r="B391" s="353"/>
      <c r="C391" s="353"/>
      <c r="E391" s="354"/>
      <c r="G391" s="353"/>
    </row>
    <row r="392" spans="2:7">
      <c r="B392" s="353"/>
      <c r="C392" s="353"/>
      <c r="E392" s="354"/>
      <c r="G392" s="353"/>
    </row>
    <row r="393" spans="2:7">
      <c r="B393" s="353"/>
      <c r="C393" s="353"/>
      <c r="E393" s="354"/>
      <c r="G393" s="353"/>
    </row>
    <row r="394" spans="2:7">
      <c r="B394" s="353"/>
      <c r="C394" s="353"/>
      <c r="E394" s="354"/>
      <c r="G394" s="353"/>
    </row>
    <row r="395" spans="2:7">
      <c r="B395" s="353"/>
      <c r="C395" s="353"/>
      <c r="E395" s="354"/>
      <c r="G395" s="353"/>
    </row>
    <row r="396" spans="2:7">
      <c r="B396" s="353"/>
      <c r="C396" s="353"/>
      <c r="E396" s="354"/>
      <c r="G396" s="353"/>
    </row>
    <row r="397" spans="2:7">
      <c r="B397" s="353"/>
      <c r="C397" s="353"/>
      <c r="E397" s="354"/>
      <c r="G397" s="353"/>
    </row>
    <row r="398" spans="2:7">
      <c r="B398" s="353"/>
      <c r="C398" s="353"/>
      <c r="E398" s="354"/>
      <c r="G398" s="353"/>
    </row>
    <row r="399" spans="2:7">
      <c r="B399" s="353"/>
      <c r="C399" s="353"/>
      <c r="E399" s="354"/>
      <c r="G399" s="353"/>
    </row>
    <row r="400" spans="2:7">
      <c r="B400" s="353"/>
      <c r="C400" s="353"/>
      <c r="E400" s="354"/>
      <c r="G400" s="353"/>
    </row>
    <row r="401" spans="2:7">
      <c r="B401" s="353"/>
      <c r="C401" s="353"/>
      <c r="E401" s="354"/>
      <c r="G401" s="353"/>
    </row>
    <row r="402" spans="2:7">
      <c r="B402" s="353"/>
      <c r="C402" s="353"/>
      <c r="E402" s="354"/>
      <c r="G402" s="353"/>
    </row>
    <row r="403" spans="2:7">
      <c r="B403" s="353"/>
      <c r="C403" s="353"/>
      <c r="E403" s="354"/>
      <c r="G403" s="353"/>
    </row>
    <row r="404" spans="2:7">
      <c r="B404" s="353"/>
      <c r="C404" s="353"/>
      <c r="E404" s="354"/>
      <c r="G404" s="353"/>
    </row>
    <row r="405" spans="2:7">
      <c r="B405" s="353"/>
      <c r="C405" s="353"/>
      <c r="E405" s="354"/>
      <c r="G405" s="353"/>
    </row>
    <row r="406" spans="2:7">
      <c r="B406" s="353"/>
      <c r="C406" s="353"/>
      <c r="E406" s="354"/>
      <c r="G406" s="353"/>
    </row>
    <row r="407" spans="2:7">
      <c r="B407" s="353"/>
      <c r="C407" s="353"/>
      <c r="E407" s="354"/>
      <c r="G407" s="353"/>
    </row>
    <row r="408" spans="2:7">
      <c r="B408" s="353"/>
      <c r="C408" s="353"/>
      <c r="E408" s="354"/>
      <c r="G408" s="353"/>
    </row>
    <row r="409" spans="2:7">
      <c r="B409" s="353"/>
      <c r="C409" s="353"/>
      <c r="E409" s="354"/>
      <c r="G409" s="353"/>
    </row>
    <row r="410" spans="2:7">
      <c r="B410" s="353"/>
      <c r="C410" s="353"/>
      <c r="E410" s="354"/>
      <c r="G410" s="353"/>
    </row>
    <row r="411" spans="2:7">
      <c r="B411" s="353"/>
      <c r="C411" s="353"/>
      <c r="E411" s="354"/>
      <c r="G411" s="353"/>
    </row>
    <row r="412" spans="2:7">
      <c r="B412" s="353"/>
      <c r="C412" s="353"/>
      <c r="E412" s="354"/>
      <c r="G412" s="353"/>
    </row>
    <row r="413" spans="2:7">
      <c r="B413" s="353"/>
      <c r="C413" s="353"/>
      <c r="E413" s="354"/>
      <c r="G413" s="353"/>
    </row>
    <row r="414" spans="2:7">
      <c r="B414" s="353"/>
      <c r="C414" s="353"/>
      <c r="E414" s="354"/>
      <c r="G414" s="353"/>
    </row>
    <row r="415" spans="2:7">
      <c r="B415" s="353"/>
      <c r="C415" s="353"/>
      <c r="E415" s="354"/>
      <c r="G415" s="353"/>
    </row>
    <row r="416" spans="2:7">
      <c r="B416" s="353"/>
      <c r="C416" s="353"/>
      <c r="E416" s="354"/>
      <c r="G416" s="353"/>
    </row>
    <row r="417" spans="2:7">
      <c r="B417" s="353"/>
      <c r="C417" s="353"/>
      <c r="E417" s="354"/>
      <c r="G417" s="353"/>
    </row>
    <row r="418" spans="2:7">
      <c r="B418" s="353"/>
      <c r="C418" s="353"/>
      <c r="E418" s="354"/>
      <c r="G418" s="353"/>
    </row>
    <row r="419" spans="2:7">
      <c r="B419" s="353"/>
      <c r="C419" s="353"/>
      <c r="E419" s="354"/>
      <c r="G419" s="353"/>
    </row>
    <row r="420" spans="2:7">
      <c r="B420" s="353"/>
      <c r="C420" s="353"/>
      <c r="E420" s="354"/>
      <c r="G420" s="353"/>
    </row>
    <row r="421" spans="2:7">
      <c r="B421" s="353"/>
      <c r="C421" s="353"/>
      <c r="E421" s="354"/>
      <c r="G421" s="353"/>
    </row>
    <row r="422" spans="2:7">
      <c r="B422" s="353"/>
      <c r="C422" s="353"/>
      <c r="E422" s="354"/>
      <c r="G422" s="353"/>
    </row>
    <row r="423" spans="2:7">
      <c r="B423" s="353"/>
      <c r="C423" s="353"/>
      <c r="E423" s="354"/>
      <c r="G423" s="353"/>
    </row>
    <row r="424" spans="2:7">
      <c r="B424" s="353"/>
      <c r="C424" s="353"/>
      <c r="E424" s="354"/>
      <c r="G424" s="353"/>
    </row>
    <row r="425" spans="2:7">
      <c r="B425" s="353"/>
      <c r="C425" s="353"/>
      <c r="E425" s="354"/>
      <c r="G425" s="353"/>
    </row>
    <row r="426" spans="2:7">
      <c r="B426" s="353"/>
      <c r="C426" s="353"/>
      <c r="E426" s="354"/>
      <c r="G426" s="353"/>
    </row>
    <row r="427" spans="2:7">
      <c r="B427" s="353"/>
      <c r="C427" s="353"/>
      <c r="E427" s="354"/>
      <c r="G427" s="353"/>
    </row>
    <row r="428" spans="2:7">
      <c r="B428" s="353"/>
      <c r="C428" s="353"/>
      <c r="E428" s="354"/>
      <c r="G428" s="353"/>
    </row>
    <row r="429" spans="2:7">
      <c r="B429" s="353"/>
      <c r="C429" s="353"/>
      <c r="E429" s="354"/>
      <c r="G429" s="353"/>
    </row>
    <row r="430" spans="2:7">
      <c r="B430" s="353"/>
      <c r="C430" s="353"/>
      <c r="E430" s="354"/>
      <c r="G430" s="353"/>
    </row>
    <row r="431" spans="2:7">
      <c r="B431" s="353"/>
      <c r="C431" s="353"/>
      <c r="E431" s="354"/>
      <c r="G431" s="353"/>
    </row>
    <row r="432" spans="2:7">
      <c r="B432" s="353"/>
      <c r="C432" s="353"/>
      <c r="E432" s="354"/>
      <c r="G432" s="353"/>
    </row>
    <row r="433" spans="2:7">
      <c r="B433" s="353"/>
      <c r="C433" s="353"/>
      <c r="E433" s="354"/>
      <c r="G433" s="353"/>
    </row>
    <row r="434" spans="2:7">
      <c r="B434" s="353"/>
      <c r="C434" s="353"/>
      <c r="E434" s="354"/>
      <c r="G434" s="353"/>
    </row>
    <row r="435" spans="2:7">
      <c r="B435" s="353"/>
      <c r="C435" s="353"/>
      <c r="E435" s="354"/>
      <c r="G435" s="353"/>
    </row>
    <row r="436" spans="2:7">
      <c r="B436" s="353"/>
      <c r="C436" s="353"/>
      <c r="E436" s="354"/>
      <c r="G436" s="353"/>
    </row>
    <row r="437" spans="2:7">
      <c r="B437" s="353"/>
      <c r="C437" s="353"/>
      <c r="E437" s="354"/>
      <c r="G437" s="353"/>
    </row>
    <row r="438" spans="2:7">
      <c r="B438" s="353"/>
      <c r="C438" s="353"/>
      <c r="E438" s="354"/>
      <c r="G438" s="353"/>
    </row>
    <row r="439" spans="2:7">
      <c r="B439" s="353"/>
      <c r="C439" s="353"/>
      <c r="E439" s="354"/>
      <c r="G439" s="353"/>
    </row>
    <row r="440" spans="2:7">
      <c r="B440" s="353"/>
      <c r="C440" s="353"/>
      <c r="E440" s="354"/>
      <c r="G440" s="353"/>
    </row>
    <row r="441" spans="2:7">
      <c r="B441" s="353"/>
      <c r="C441" s="353"/>
      <c r="E441" s="354"/>
      <c r="G441" s="353"/>
    </row>
    <row r="442" spans="2:7">
      <c r="B442" s="353"/>
      <c r="C442" s="353"/>
      <c r="E442" s="354"/>
      <c r="G442" s="353"/>
    </row>
    <row r="443" spans="2:7">
      <c r="B443" s="353"/>
      <c r="C443" s="353"/>
      <c r="E443" s="354"/>
      <c r="G443" s="353"/>
    </row>
    <row r="444" spans="2:7">
      <c r="B444" s="353"/>
      <c r="C444" s="353"/>
      <c r="E444" s="354"/>
      <c r="G444" s="353"/>
    </row>
    <row r="445" spans="2:7">
      <c r="B445" s="353"/>
      <c r="C445" s="353"/>
      <c r="E445" s="354"/>
      <c r="G445" s="353"/>
    </row>
    <row r="446" spans="2:7">
      <c r="B446" s="353"/>
      <c r="C446" s="353"/>
      <c r="E446" s="354"/>
      <c r="G446" s="353"/>
    </row>
    <row r="447" spans="2:7">
      <c r="B447" s="353"/>
      <c r="C447" s="353"/>
      <c r="E447" s="354"/>
      <c r="G447" s="353"/>
    </row>
    <row r="448" spans="2:7">
      <c r="B448" s="353"/>
      <c r="C448" s="353"/>
      <c r="E448" s="354"/>
      <c r="G448" s="353"/>
    </row>
    <row r="449" spans="2:7">
      <c r="B449" s="353"/>
      <c r="C449" s="353"/>
      <c r="E449" s="354"/>
      <c r="G449" s="353"/>
    </row>
    <row r="450" spans="2:7">
      <c r="B450" s="353"/>
      <c r="C450" s="353"/>
      <c r="E450" s="354"/>
      <c r="G450" s="353"/>
    </row>
    <row r="451" spans="2:7">
      <c r="B451" s="353"/>
      <c r="C451" s="353"/>
      <c r="E451" s="354"/>
      <c r="G451" s="353"/>
    </row>
    <row r="452" spans="2:7">
      <c r="B452" s="353"/>
      <c r="C452" s="353"/>
      <c r="E452" s="354"/>
      <c r="G452" s="353"/>
    </row>
    <row r="453" spans="2:7">
      <c r="B453" s="353"/>
      <c r="C453" s="353"/>
      <c r="E453" s="354"/>
      <c r="G453" s="353"/>
    </row>
    <row r="454" spans="2:7">
      <c r="B454" s="353"/>
      <c r="C454" s="353"/>
      <c r="E454" s="354"/>
      <c r="G454" s="353"/>
    </row>
    <row r="455" spans="2:7">
      <c r="B455" s="353"/>
      <c r="C455" s="353"/>
      <c r="E455" s="354"/>
      <c r="G455" s="353"/>
    </row>
    <row r="456" spans="2:7">
      <c r="B456" s="353"/>
      <c r="C456" s="353"/>
      <c r="E456" s="354"/>
      <c r="G456" s="353"/>
    </row>
    <row r="457" spans="2:7">
      <c r="B457" s="353"/>
      <c r="C457" s="353"/>
      <c r="E457" s="354"/>
      <c r="G457" s="353"/>
    </row>
    <row r="458" spans="2:7">
      <c r="B458" s="353"/>
      <c r="C458" s="353"/>
      <c r="E458" s="354"/>
      <c r="G458" s="353"/>
    </row>
    <row r="459" spans="2:7">
      <c r="B459" s="353"/>
      <c r="C459" s="353"/>
      <c r="E459" s="354"/>
      <c r="G459" s="353"/>
    </row>
    <row r="460" spans="2:7">
      <c r="B460" s="353"/>
      <c r="C460" s="353"/>
      <c r="E460" s="354"/>
      <c r="G460" s="353"/>
    </row>
    <row r="461" spans="2:7">
      <c r="B461" s="353"/>
      <c r="C461" s="353"/>
      <c r="E461" s="354"/>
      <c r="G461" s="353"/>
    </row>
    <row r="462" spans="2:7">
      <c r="B462" s="353"/>
      <c r="C462" s="353"/>
      <c r="E462" s="354"/>
      <c r="G462" s="353"/>
    </row>
    <row r="463" spans="2:7">
      <c r="B463" s="353"/>
      <c r="C463" s="353"/>
      <c r="E463" s="354"/>
      <c r="G463" s="353"/>
    </row>
    <row r="464" spans="2:7">
      <c r="B464" s="353"/>
      <c r="C464" s="353"/>
      <c r="E464" s="354"/>
      <c r="G464" s="353"/>
    </row>
    <row r="465" spans="2:7">
      <c r="B465" s="353"/>
      <c r="C465" s="353"/>
      <c r="E465" s="354"/>
      <c r="G465" s="353"/>
    </row>
    <row r="466" spans="2:7">
      <c r="B466" s="353"/>
      <c r="C466" s="353"/>
      <c r="E466" s="354"/>
      <c r="G466" s="353"/>
    </row>
    <row r="467" spans="2:7">
      <c r="B467" s="353"/>
      <c r="C467" s="353"/>
      <c r="E467" s="354"/>
      <c r="G467" s="353"/>
    </row>
    <row r="468" spans="2:7">
      <c r="B468" s="353"/>
      <c r="C468" s="353"/>
      <c r="E468" s="354"/>
      <c r="G468" s="353"/>
    </row>
    <row r="469" spans="2:7">
      <c r="B469" s="353"/>
      <c r="C469" s="353"/>
      <c r="E469" s="354"/>
      <c r="G469" s="353"/>
    </row>
    <row r="470" spans="2:7">
      <c r="B470" s="353"/>
      <c r="C470" s="353"/>
      <c r="E470" s="354"/>
      <c r="G470" s="353"/>
    </row>
    <row r="471" spans="2:7">
      <c r="B471" s="353"/>
      <c r="C471" s="353"/>
      <c r="E471" s="354"/>
      <c r="G471" s="353"/>
    </row>
    <row r="472" spans="2:7">
      <c r="B472" s="353"/>
      <c r="C472" s="353"/>
      <c r="E472" s="354"/>
      <c r="G472" s="353"/>
    </row>
    <row r="473" spans="2:7">
      <c r="B473" s="353"/>
      <c r="C473" s="353"/>
      <c r="E473" s="354"/>
      <c r="G473" s="353"/>
    </row>
    <row r="474" spans="2:7">
      <c r="B474" s="353"/>
      <c r="C474" s="353"/>
      <c r="E474" s="354"/>
      <c r="G474" s="353"/>
    </row>
    <row r="475" spans="2:7">
      <c r="B475" s="353"/>
      <c r="C475" s="353"/>
      <c r="E475" s="354"/>
      <c r="G475" s="353"/>
    </row>
    <row r="476" spans="2:7">
      <c r="B476" s="353"/>
      <c r="C476" s="353"/>
      <c r="E476" s="354"/>
      <c r="G476" s="353"/>
    </row>
    <row r="477" spans="2:7">
      <c r="B477" s="353"/>
      <c r="C477" s="353"/>
      <c r="E477" s="354"/>
      <c r="G477" s="353"/>
    </row>
    <row r="478" spans="2:7">
      <c r="B478" s="353"/>
      <c r="C478" s="353"/>
      <c r="E478" s="354"/>
      <c r="G478" s="353"/>
    </row>
    <row r="479" spans="2:7">
      <c r="B479" s="353"/>
      <c r="C479" s="353"/>
      <c r="E479" s="354"/>
      <c r="G479" s="353"/>
    </row>
    <row r="480" spans="2:7">
      <c r="B480" s="353"/>
      <c r="C480" s="353"/>
      <c r="E480" s="354"/>
      <c r="G480" s="353"/>
    </row>
    <row r="481" spans="2:7">
      <c r="B481" s="353"/>
      <c r="C481" s="353"/>
      <c r="E481" s="354"/>
      <c r="G481" s="353"/>
    </row>
    <row r="482" spans="2:7">
      <c r="B482" s="353"/>
      <c r="C482" s="353"/>
      <c r="E482" s="354"/>
      <c r="G482" s="353"/>
    </row>
    <row r="483" spans="2:7">
      <c r="B483" s="353"/>
      <c r="C483" s="353"/>
      <c r="E483" s="354"/>
      <c r="G483" s="353"/>
    </row>
    <row r="484" spans="2:7">
      <c r="B484" s="353"/>
      <c r="C484" s="353"/>
      <c r="E484" s="354"/>
      <c r="G484" s="353"/>
    </row>
    <row r="485" spans="2:7">
      <c r="B485" s="353"/>
      <c r="C485" s="353"/>
      <c r="E485" s="354"/>
      <c r="G485" s="353"/>
    </row>
    <row r="486" spans="2:7">
      <c r="B486" s="353"/>
      <c r="C486" s="353"/>
      <c r="E486" s="354"/>
      <c r="G486" s="353"/>
    </row>
    <row r="487" spans="2:7">
      <c r="B487" s="353"/>
      <c r="C487" s="353"/>
      <c r="E487" s="354"/>
      <c r="G487" s="353"/>
    </row>
    <row r="488" spans="2:7">
      <c r="B488" s="353"/>
      <c r="C488" s="353"/>
      <c r="E488" s="354"/>
      <c r="G488" s="353"/>
    </row>
    <row r="489" spans="2:7">
      <c r="B489" s="353"/>
      <c r="C489" s="353"/>
      <c r="E489" s="354"/>
      <c r="G489" s="353"/>
    </row>
    <row r="490" spans="2:7">
      <c r="B490" s="353"/>
      <c r="C490" s="353"/>
      <c r="E490" s="354"/>
      <c r="G490" s="353"/>
    </row>
    <row r="491" spans="2:7">
      <c r="B491" s="353"/>
      <c r="C491" s="353"/>
      <c r="E491" s="354"/>
      <c r="G491" s="353"/>
    </row>
    <row r="492" spans="2:7">
      <c r="B492" s="353"/>
      <c r="C492" s="353"/>
      <c r="E492" s="354"/>
      <c r="G492" s="353"/>
    </row>
    <row r="493" spans="2:7">
      <c r="B493" s="353"/>
      <c r="C493" s="353"/>
      <c r="E493" s="354"/>
      <c r="G493" s="353"/>
    </row>
    <row r="494" spans="2:7">
      <c r="B494" s="353"/>
      <c r="C494" s="353"/>
      <c r="E494" s="354"/>
      <c r="G494" s="353"/>
    </row>
    <row r="495" spans="2:7">
      <c r="B495" s="353"/>
      <c r="C495" s="353"/>
      <c r="E495" s="354"/>
      <c r="G495" s="353"/>
    </row>
    <row r="496" spans="2:7">
      <c r="B496" s="353"/>
      <c r="C496" s="353"/>
      <c r="E496" s="354"/>
      <c r="G496" s="353"/>
    </row>
    <row r="497" spans="2:7">
      <c r="B497" s="353"/>
      <c r="C497" s="353"/>
      <c r="E497" s="354"/>
      <c r="G497" s="353"/>
    </row>
    <row r="498" spans="2:7">
      <c r="B498" s="353"/>
      <c r="C498" s="353"/>
      <c r="E498" s="354"/>
      <c r="G498" s="353"/>
    </row>
    <row r="499" spans="2:7">
      <c r="B499" s="353"/>
      <c r="C499" s="353"/>
      <c r="E499" s="354"/>
      <c r="G499" s="353"/>
    </row>
    <row r="500" spans="2:7">
      <c r="B500" s="353"/>
      <c r="C500" s="353"/>
      <c r="E500" s="354"/>
      <c r="G500" s="353"/>
    </row>
    <row r="501" spans="2:7">
      <c r="B501" s="353"/>
      <c r="C501" s="353"/>
      <c r="E501" s="354"/>
      <c r="G501" s="353"/>
    </row>
    <row r="502" spans="2:7">
      <c r="B502" s="353"/>
      <c r="C502" s="353"/>
      <c r="E502" s="354"/>
      <c r="G502" s="353"/>
    </row>
    <row r="503" spans="2:7">
      <c r="B503" s="353"/>
      <c r="C503" s="353"/>
      <c r="E503" s="354"/>
      <c r="G503" s="353"/>
    </row>
    <row r="504" spans="2:7">
      <c r="B504" s="353"/>
      <c r="C504" s="353"/>
      <c r="E504" s="354"/>
      <c r="G504" s="353"/>
    </row>
    <row r="505" spans="2:7">
      <c r="B505" s="353"/>
      <c r="C505" s="353"/>
      <c r="E505" s="354"/>
      <c r="G505" s="353"/>
    </row>
    <row r="506" spans="2:7">
      <c r="B506" s="353"/>
      <c r="C506" s="353"/>
      <c r="E506" s="354"/>
      <c r="G506" s="353"/>
    </row>
    <row r="507" spans="2:7">
      <c r="B507" s="353"/>
      <c r="C507" s="353"/>
      <c r="E507" s="354"/>
      <c r="G507" s="353"/>
    </row>
    <row r="508" spans="2:7">
      <c r="B508" s="353"/>
      <c r="C508" s="353"/>
      <c r="E508" s="354"/>
      <c r="G508" s="353"/>
    </row>
    <row r="509" spans="2:7">
      <c r="B509" s="353"/>
      <c r="C509" s="353"/>
      <c r="E509" s="354"/>
      <c r="G509" s="353"/>
    </row>
    <row r="510" spans="2:7">
      <c r="B510" s="353"/>
      <c r="C510" s="353"/>
      <c r="E510" s="354"/>
      <c r="G510" s="353"/>
    </row>
    <row r="511" spans="2:7">
      <c r="B511" s="353"/>
      <c r="C511" s="353"/>
      <c r="E511" s="354"/>
      <c r="G511" s="353"/>
    </row>
    <row r="512" spans="2:7">
      <c r="B512" s="353"/>
      <c r="C512" s="353"/>
      <c r="E512" s="354"/>
      <c r="G512" s="353"/>
    </row>
    <row r="513" spans="2:7">
      <c r="B513" s="353"/>
      <c r="C513" s="353"/>
      <c r="E513" s="354"/>
      <c r="G513" s="353"/>
    </row>
    <row r="514" spans="2:7">
      <c r="B514" s="353"/>
      <c r="C514" s="353"/>
      <c r="E514" s="354"/>
      <c r="G514" s="353"/>
    </row>
    <row r="515" spans="2:7">
      <c r="B515" s="353"/>
      <c r="C515" s="353"/>
      <c r="E515" s="354"/>
      <c r="G515" s="353"/>
    </row>
    <row r="516" spans="2:7">
      <c r="B516" s="353"/>
      <c r="C516" s="353"/>
      <c r="E516" s="354"/>
      <c r="G516" s="353"/>
    </row>
    <row r="517" spans="2:7">
      <c r="B517" s="353"/>
      <c r="C517" s="353"/>
      <c r="E517" s="354"/>
      <c r="G517" s="353"/>
    </row>
    <row r="518" spans="2:7">
      <c r="B518" s="353"/>
      <c r="C518" s="353"/>
      <c r="E518" s="354"/>
      <c r="G518" s="353"/>
    </row>
    <row r="519" spans="2:7">
      <c r="B519" s="353"/>
      <c r="C519" s="353"/>
      <c r="E519" s="354"/>
      <c r="G519" s="353"/>
    </row>
    <row r="520" spans="2:7">
      <c r="B520" s="353"/>
      <c r="C520" s="353"/>
      <c r="E520" s="354"/>
      <c r="G520" s="353"/>
    </row>
    <row r="521" spans="2:7">
      <c r="B521" s="353"/>
      <c r="C521" s="353"/>
      <c r="E521" s="354"/>
      <c r="G521" s="353"/>
    </row>
    <row r="522" spans="2:7">
      <c r="B522" s="353"/>
      <c r="C522" s="353"/>
      <c r="E522" s="354"/>
      <c r="G522" s="353"/>
    </row>
    <row r="523" spans="2:7">
      <c r="B523" s="353"/>
      <c r="C523" s="353"/>
      <c r="E523" s="354"/>
      <c r="G523" s="353"/>
    </row>
    <row r="524" spans="2:7">
      <c r="B524" s="353"/>
      <c r="C524" s="353"/>
      <c r="E524" s="354"/>
      <c r="G524" s="353"/>
    </row>
    <row r="525" spans="2:7">
      <c r="B525" s="353"/>
      <c r="C525" s="353"/>
      <c r="E525" s="354"/>
      <c r="G525" s="353"/>
    </row>
    <row r="526" spans="2:7">
      <c r="B526" s="353"/>
      <c r="C526" s="353"/>
      <c r="E526" s="354"/>
      <c r="G526" s="353"/>
    </row>
    <row r="527" spans="2:7">
      <c r="B527" s="353"/>
      <c r="C527" s="353"/>
      <c r="E527" s="354"/>
      <c r="G527" s="353"/>
    </row>
    <row r="528" spans="2:7">
      <c r="B528" s="353"/>
      <c r="C528" s="353"/>
      <c r="E528" s="354"/>
      <c r="G528" s="353"/>
    </row>
    <row r="529" spans="2:7">
      <c r="B529" s="353"/>
      <c r="C529" s="353"/>
      <c r="E529" s="354"/>
      <c r="G529" s="353"/>
    </row>
    <row r="530" spans="2:7">
      <c r="B530" s="353"/>
      <c r="C530" s="353"/>
      <c r="E530" s="354"/>
      <c r="G530" s="353"/>
    </row>
    <row r="531" spans="2:7">
      <c r="B531" s="353"/>
      <c r="C531" s="353"/>
      <c r="E531" s="354"/>
      <c r="G531" s="353"/>
    </row>
    <row r="532" spans="2:7">
      <c r="B532" s="353"/>
      <c r="C532" s="353"/>
      <c r="E532" s="354"/>
      <c r="G532" s="353"/>
    </row>
    <row r="533" spans="2:7">
      <c r="B533" s="353"/>
      <c r="C533" s="353"/>
      <c r="E533" s="354"/>
      <c r="G533" s="353"/>
    </row>
    <row r="534" spans="2:7">
      <c r="B534" s="353"/>
      <c r="C534" s="353"/>
      <c r="E534" s="354"/>
      <c r="G534" s="353"/>
    </row>
    <row r="535" spans="2:7">
      <c r="B535" s="353"/>
      <c r="C535" s="353"/>
      <c r="E535" s="354"/>
      <c r="G535" s="353"/>
    </row>
    <row r="536" spans="2:7">
      <c r="B536" s="353"/>
      <c r="C536" s="353"/>
      <c r="E536" s="354"/>
      <c r="G536" s="353"/>
    </row>
    <row r="537" spans="2:7">
      <c r="B537" s="353"/>
      <c r="C537" s="353"/>
      <c r="E537" s="354"/>
      <c r="G537" s="353"/>
    </row>
    <row r="538" spans="2:7">
      <c r="B538" s="353"/>
      <c r="C538" s="353"/>
      <c r="E538" s="354"/>
      <c r="G538" s="353"/>
    </row>
    <row r="539" spans="2:7">
      <c r="B539" s="353"/>
      <c r="C539" s="353"/>
      <c r="E539" s="354"/>
      <c r="G539" s="353"/>
    </row>
    <row r="540" spans="2:7">
      <c r="B540" s="353"/>
      <c r="C540" s="353"/>
      <c r="E540" s="354"/>
      <c r="G540" s="353"/>
    </row>
    <row r="541" spans="2:7">
      <c r="B541" s="353"/>
      <c r="C541" s="353"/>
      <c r="E541" s="354"/>
      <c r="G541" s="353"/>
    </row>
    <row r="542" spans="2:7">
      <c r="B542" s="353"/>
      <c r="C542" s="353"/>
      <c r="E542" s="354"/>
      <c r="G542" s="353"/>
    </row>
    <row r="543" spans="2:7">
      <c r="B543" s="353"/>
      <c r="C543" s="353"/>
      <c r="E543" s="354"/>
      <c r="G543" s="353"/>
    </row>
    <row r="544" spans="2:7">
      <c r="B544" s="353"/>
      <c r="C544" s="353"/>
      <c r="E544" s="354"/>
      <c r="G544" s="353"/>
    </row>
    <row r="545" spans="2:7">
      <c r="B545" s="353"/>
      <c r="C545" s="353"/>
      <c r="E545" s="354"/>
      <c r="G545" s="353"/>
    </row>
    <row r="546" spans="2:7">
      <c r="B546" s="353"/>
      <c r="C546" s="353"/>
      <c r="E546" s="354"/>
      <c r="G546" s="353"/>
    </row>
    <row r="547" spans="2:7">
      <c r="B547" s="353"/>
      <c r="C547" s="353"/>
      <c r="E547" s="354"/>
      <c r="G547" s="353"/>
    </row>
    <row r="548" spans="2:7">
      <c r="B548" s="353"/>
      <c r="C548" s="353"/>
      <c r="E548" s="354"/>
      <c r="G548" s="353"/>
    </row>
    <row r="549" spans="2:7">
      <c r="B549" s="353"/>
      <c r="C549" s="353"/>
      <c r="E549" s="354"/>
      <c r="G549" s="353"/>
    </row>
    <row r="550" spans="2:7">
      <c r="B550" s="353"/>
      <c r="C550" s="353"/>
      <c r="E550" s="354"/>
      <c r="G550" s="353"/>
    </row>
    <row r="551" spans="2:7">
      <c r="B551" s="353"/>
      <c r="C551" s="353"/>
      <c r="E551" s="354"/>
      <c r="G551" s="353"/>
    </row>
    <row r="552" spans="2:7">
      <c r="B552" s="353"/>
      <c r="C552" s="353"/>
      <c r="E552" s="354"/>
      <c r="G552" s="353"/>
    </row>
    <row r="553" spans="2:7">
      <c r="B553" s="353"/>
      <c r="C553" s="353"/>
      <c r="E553" s="354"/>
      <c r="G553" s="353"/>
    </row>
    <row r="554" spans="2:7">
      <c r="B554" s="353"/>
      <c r="C554" s="353"/>
      <c r="E554" s="354"/>
      <c r="G554" s="353"/>
    </row>
    <row r="555" spans="2:7">
      <c r="B555" s="353"/>
      <c r="C555" s="353"/>
      <c r="E555" s="354"/>
      <c r="G555" s="353"/>
    </row>
    <row r="556" spans="2:7">
      <c r="B556" s="353"/>
      <c r="C556" s="353"/>
      <c r="E556" s="354"/>
      <c r="G556" s="353"/>
    </row>
    <row r="557" spans="2:7">
      <c r="B557" s="353"/>
      <c r="C557" s="353"/>
      <c r="E557" s="354"/>
      <c r="G557" s="353"/>
    </row>
    <row r="558" spans="2:7">
      <c r="B558" s="353"/>
      <c r="C558" s="353"/>
      <c r="E558" s="354"/>
      <c r="G558" s="353"/>
    </row>
    <row r="559" spans="2:7">
      <c r="B559" s="353"/>
      <c r="C559" s="353"/>
      <c r="E559" s="354"/>
      <c r="G559" s="353"/>
    </row>
    <row r="560" spans="2:7">
      <c r="B560" s="353"/>
      <c r="C560" s="353"/>
      <c r="E560" s="354"/>
      <c r="G560" s="353"/>
    </row>
    <row r="561" spans="2:7">
      <c r="B561" s="353"/>
      <c r="C561" s="353"/>
      <c r="E561" s="354"/>
      <c r="G561" s="353"/>
    </row>
    <row r="562" spans="2:7">
      <c r="B562" s="353"/>
      <c r="C562" s="353"/>
      <c r="E562" s="354"/>
      <c r="G562" s="353"/>
    </row>
    <row r="563" spans="2:7">
      <c r="B563" s="353"/>
      <c r="C563" s="353"/>
      <c r="E563" s="354"/>
      <c r="G563" s="353"/>
    </row>
    <row r="564" spans="2:7">
      <c r="B564" s="353"/>
      <c r="C564" s="353"/>
      <c r="E564" s="354"/>
      <c r="G564" s="353"/>
    </row>
    <row r="565" spans="2:7">
      <c r="B565" s="353"/>
      <c r="C565" s="353"/>
      <c r="E565" s="354"/>
      <c r="G565" s="353"/>
    </row>
    <row r="566" spans="2:7">
      <c r="B566" s="353"/>
      <c r="C566" s="353"/>
      <c r="E566" s="354"/>
      <c r="G566" s="353"/>
    </row>
    <row r="567" spans="2:7">
      <c r="B567" s="353"/>
      <c r="C567" s="353"/>
      <c r="E567" s="354"/>
      <c r="G567" s="353"/>
    </row>
    <row r="568" spans="2:7">
      <c r="B568" s="353"/>
      <c r="C568" s="353"/>
      <c r="E568" s="354"/>
      <c r="G568" s="353"/>
    </row>
    <row r="569" spans="2:7">
      <c r="B569" s="353"/>
      <c r="C569" s="353"/>
      <c r="E569" s="354"/>
      <c r="G569" s="353"/>
    </row>
    <row r="570" spans="2:7">
      <c r="B570" s="353"/>
      <c r="C570" s="353"/>
      <c r="E570" s="354"/>
      <c r="G570" s="353"/>
    </row>
    <row r="571" spans="2:7">
      <c r="B571" s="353"/>
      <c r="C571" s="353"/>
      <c r="E571" s="354"/>
      <c r="G571" s="353"/>
    </row>
    <row r="572" spans="2:7">
      <c r="B572" s="353"/>
      <c r="C572" s="353"/>
      <c r="E572" s="354"/>
      <c r="G572" s="353"/>
    </row>
    <row r="573" spans="2:7">
      <c r="B573" s="353"/>
      <c r="C573" s="353"/>
      <c r="E573" s="354"/>
      <c r="G573" s="353"/>
    </row>
    <row r="574" spans="2:7">
      <c r="B574" s="353"/>
      <c r="C574" s="353"/>
      <c r="E574" s="354"/>
      <c r="G574" s="353"/>
    </row>
    <row r="575" spans="2:7">
      <c r="B575" s="353"/>
      <c r="C575" s="353"/>
      <c r="E575" s="354"/>
      <c r="G575" s="353"/>
    </row>
    <row r="576" spans="2:7">
      <c r="B576" s="353"/>
      <c r="C576" s="353"/>
      <c r="E576" s="354"/>
      <c r="G576" s="353"/>
    </row>
    <row r="577" spans="2:7">
      <c r="B577" s="353"/>
      <c r="C577" s="353"/>
      <c r="E577" s="354"/>
      <c r="G577" s="353"/>
    </row>
    <row r="578" spans="2:7">
      <c r="B578" s="353"/>
      <c r="C578" s="353"/>
      <c r="E578" s="354"/>
      <c r="G578" s="353"/>
    </row>
    <row r="579" spans="2:7">
      <c r="B579" s="353"/>
      <c r="C579" s="353"/>
      <c r="E579" s="354"/>
      <c r="G579" s="353"/>
    </row>
    <row r="580" spans="2:7">
      <c r="B580" s="353"/>
      <c r="C580" s="353"/>
      <c r="E580" s="354"/>
      <c r="G580" s="353"/>
    </row>
    <row r="581" spans="2:7">
      <c r="B581" s="353"/>
      <c r="C581" s="353"/>
      <c r="E581" s="354"/>
      <c r="G581" s="353"/>
    </row>
    <row r="582" spans="2:7">
      <c r="B582" s="353"/>
      <c r="C582" s="353"/>
      <c r="E582" s="354"/>
      <c r="G582" s="353"/>
    </row>
    <row r="583" spans="2:7">
      <c r="B583" s="353"/>
      <c r="C583" s="353"/>
      <c r="E583" s="354"/>
      <c r="G583" s="353"/>
    </row>
    <row r="584" spans="2:7">
      <c r="B584" s="353"/>
      <c r="C584" s="353"/>
      <c r="E584" s="354"/>
      <c r="G584" s="353"/>
    </row>
    <row r="585" spans="2:7">
      <c r="B585" s="353"/>
      <c r="C585" s="353"/>
      <c r="E585" s="354"/>
      <c r="G585" s="353"/>
    </row>
    <row r="586" spans="2:7">
      <c r="B586" s="353"/>
      <c r="C586" s="353"/>
      <c r="E586" s="354"/>
      <c r="G586" s="353"/>
    </row>
    <row r="587" spans="2:7">
      <c r="B587" s="353"/>
      <c r="C587" s="353"/>
      <c r="E587" s="354"/>
      <c r="G587" s="353"/>
    </row>
    <row r="588" spans="2:7">
      <c r="B588" s="353"/>
      <c r="C588" s="353"/>
      <c r="E588" s="354"/>
      <c r="G588" s="353"/>
    </row>
    <row r="589" spans="2:7">
      <c r="B589" s="353"/>
      <c r="C589" s="353"/>
      <c r="E589" s="354"/>
      <c r="G589" s="353"/>
    </row>
    <row r="590" spans="2:7">
      <c r="B590" s="353"/>
      <c r="C590" s="353"/>
      <c r="E590" s="354"/>
      <c r="G590" s="353"/>
    </row>
    <row r="591" spans="2:7">
      <c r="B591" s="353"/>
      <c r="C591" s="353"/>
      <c r="E591" s="354"/>
      <c r="G591" s="353"/>
    </row>
    <row r="592" spans="2:7">
      <c r="B592" s="353"/>
      <c r="C592" s="353"/>
      <c r="E592" s="354"/>
      <c r="G592" s="353"/>
    </row>
    <row r="593" spans="2:7">
      <c r="B593" s="353"/>
      <c r="C593" s="353"/>
      <c r="E593" s="354"/>
      <c r="G593" s="353"/>
    </row>
    <row r="594" spans="2:7">
      <c r="B594" s="353"/>
      <c r="C594" s="353"/>
      <c r="E594" s="354"/>
      <c r="G594" s="353"/>
    </row>
    <row r="595" spans="2:7">
      <c r="B595" s="353"/>
      <c r="C595" s="353"/>
      <c r="E595" s="354"/>
      <c r="G595" s="353"/>
    </row>
    <row r="596" spans="2:7">
      <c r="B596" s="353"/>
      <c r="C596" s="353"/>
      <c r="E596" s="354"/>
      <c r="G596" s="353"/>
    </row>
    <row r="597" spans="2:7">
      <c r="B597" s="353"/>
      <c r="C597" s="353"/>
      <c r="E597" s="354"/>
      <c r="G597" s="353"/>
    </row>
    <row r="598" spans="2:7">
      <c r="B598" s="353"/>
      <c r="C598" s="353"/>
      <c r="E598" s="354"/>
      <c r="G598" s="353"/>
    </row>
    <row r="599" spans="2:7">
      <c r="B599" s="353"/>
      <c r="C599" s="353"/>
      <c r="E599" s="354"/>
      <c r="G599" s="353"/>
    </row>
    <row r="600" spans="2:7">
      <c r="B600" s="353"/>
      <c r="C600" s="353"/>
      <c r="E600" s="354"/>
      <c r="G600" s="353"/>
    </row>
    <row r="601" spans="2:7">
      <c r="B601" s="353"/>
      <c r="C601" s="353"/>
      <c r="E601" s="354"/>
      <c r="G601" s="353"/>
    </row>
    <row r="602" spans="2:7">
      <c r="B602" s="353"/>
      <c r="C602" s="353"/>
      <c r="E602" s="354"/>
      <c r="G602" s="353"/>
    </row>
    <row r="603" spans="2:7">
      <c r="B603" s="353"/>
      <c r="C603" s="353"/>
      <c r="E603" s="354"/>
      <c r="G603" s="353"/>
    </row>
    <row r="604" spans="2:7">
      <c r="B604" s="353"/>
      <c r="C604" s="353"/>
      <c r="E604" s="354"/>
      <c r="G604" s="353"/>
    </row>
    <row r="605" spans="2:7">
      <c r="B605" s="353"/>
      <c r="C605" s="353"/>
      <c r="E605" s="354"/>
      <c r="G605" s="353"/>
    </row>
    <row r="606" spans="2:7">
      <c r="B606" s="353"/>
      <c r="C606" s="353"/>
      <c r="E606" s="354"/>
      <c r="G606" s="353"/>
    </row>
    <row r="607" spans="2:7">
      <c r="B607" s="353"/>
      <c r="C607" s="353"/>
      <c r="E607" s="354"/>
      <c r="G607" s="353"/>
    </row>
    <row r="608" spans="2:7">
      <c r="B608" s="353"/>
      <c r="C608" s="353"/>
      <c r="E608" s="354"/>
      <c r="G608" s="353"/>
    </row>
    <row r="609" spans="2:7">
      <c r="B609" s="353"/>
      <c r="C609" s="353"/>
      <c r="E609" s="354"/>
      <c r="G609" s="353"/>
    </row>
    <row r="610" spans="2:7">
      <c r="B610" s="353"/>
      <c r="C610" s="353"/>
      <c r="E610" s="354"/>
      <c r="G610" s="353"/>
    </row>
    <row r="611" spans="2:7">
      <c r="B611" s="353"/>
      <c r="C611" s="353"/>
      <c r="E611" s="354"/>
      <c r="G611" s="353"/>
    </row>
    <row r="612" spans="2:7">
      <c r="B612" s="353"/>
      <c r="C612" s="353"/>
      <c r="E612" s="354"/>
      <c r="G612" s="353"/>
    </row>
    <row r="613" spans="2:7">
      <c r="B613" s="353"/>
      <c r="C613" s="353"/>
      <c r="E613" s="354"/>
      <c r="G613" s="353"/>
    </row>
    <row r="614" spans="2:7">
      <c r="B614" s="353"/>
      <c r="C614" s="353"/>
      <c r="E614" s="354"/>
      <c r="G614" s="353"/>
    </row>
    <row r="615" spans="2:7">
      <c r="B615" s="353"/>
      <c r="C615" s="353"/>
      <c r="E615" s="354"/>
      <c r="G615" s="353"/>
    </row>
    <row r="616" spans="2:7">
      <c r="B616" s="353"/>
      <c r="C616" s="353"/>
      <c r="E616" s="354"/>
      <c r="G616" s="353"/>
    </row>
    <row r="617" spans="2:7">
      <c r="B617" s="353"/>
      <c r="C617" s="353"/>
      <c r="E617" s="354"/>
      <c r="G617" s="353"/>
    </row>
    <row r="618" spans="2:7">
      <c r="B618" s="353"/>
      <c r="C618" s="353"/>
      <c r="E618" s="354"/>
      <c r="G618" s="353"/>
    </row>
    <row r="619" spans="2:7">
      <c r="B619" s="353"/>
      <c r="C619" s="353"/>
      <c r="E619" s="354"/>
      <c r="G619" s="353"/>
    </row>
    <row r="620" spans="2:7">
      <c r="B620" s="353"/>
      <c r="C620" s="353"/>
      <c r="E620" s="354"/>
      <c r="G620" s="353"/>
    </row>
    <row r="621" spans="2:7">
      <c r="B621" s="353"/>
      <c r="C621" s="353"/>
      <c r="E621" s="354"/>
      <c r="G621" s="353"/>
    </row>
    <row r="622" spans="2:7">
      <c r="B622" s="353"/>
      <c r="C622" s="353"/>
      <c r="E622" s="354"/>
      <c r="G622" s="353"/>
    </row>
    <row r="623" spans="2:7">
      <c r="B623" s="353"/>
      <c r="C623" s="353"/>
      <c r="E623" s="354"/>
      <c r="G623" s="353"/>
    </row>
    <row r="624" spans="2:7">
      <c r="B624" s="353"/>
      <c r="C624" s="353"/>
      <c r="E624" s="354"/>
      <c r="G624" s="353"/>
    </row>
    <row r="625" spans="2:7">
      <c r="B625" s="353"/>
      <c r="C625" s="353"/>
      <c r="E625" s="354"/>
      <c r="G625" s="353"/>
    </row>
    <row r="626" spans="2:7">
      <c r="B626" s="353"/>
      <c r="C626" s="353"/>
      <c r="E626" s="354"/>
      <c r="G626" s="353"/>
    </row>
    <row r="627" spans="2:7">
      <c r="B627" s="353"/>
      <c r="C627" s="353"/>
      <c r="E627" s="354"/>
      <c r="G627" s="353"/>
    </row>
    <row r="628" spans="2:7">
      <c r="B628" s="353"/>
      <c r="C628" s="353"/>
      <c r="E628" s="354"/>
      <c r="G628" s="353"/>
    </row>
    <row r="629" spans="2:7">
      <c r="B629" s="353"/>
      <c r="C629" s="353"/>
      <c r="E629" s="354"/>
      <c r="G629" s="353"/>
    </row>
    <row r="630" spans="2:7">
      <c r="B630" s="353"/>
      <c r="C630" s="353"/>
      <c r="E630" s="354"/>
      <c r="G630" s="353"/>
    </row>
    <row r="631" spans="2:7">
      <c r="B631" s="353"/>
      <c r="C631" s="353"/>
      <c r="E631" s="354"/>
      <c r="G631" s="353"/>
    </row>
    <row r="632" spans="2:7">
      <c r="B632" s="353"/>
      <c r="C632" s="353"/>
      <c r="E632" s="354"/>
      <c r="G632" s="353"/>
    </row>
    <row r="633" spans="2:7">
      <c r="B633" s="353"/>
      <c r="C633" s="353"/>
      <c r="E633" s="354"/>
      <c r="G633" s="353"/>
    </row>
    <row r="634" spans="2:7">
      <c r="B634" s="353"/>
      <c r="C634" s="353"/>
      <c r="E634" s="354"/>
      <c r="G634" s="353"/>
    </row>
    <row r="635" spans="2:7">
      <c r="B635" s="353"/>
      <c r="C635" s="353"/>
      <c r="E635" s="354"/>
      <c r="G635" s="353"/>
    </row>
    <row r="636" spans="2:7">
      <c r="B636" s="353"/>
      <c r="C636" s="353"/>
      <c r="E636" s="354"/>
      <c r="G636" s="353"/>
    </row>
    <row r="637" spans="2:7">
      <c r="B637" s="353"/>
      <c r="C637" s="353"/>
      <c r="E637" s="354"/>
      <c r="G637" s="353"/>
    </row>
    <row r="638" spans="2:7">
      <c r="B638" s="353"/>
      <c r="C638" s="353"/>
      <c r="E638" s="354"/>
      <c r="G638" s="353"/>
    </row>
    <row r="639" spans="2:7">
      <c r="B639" s="353"/>
      <c r="C639" s="353"/>
      <c r="E639" s="354"/>
      <c r="G639" s="353"/>
    </row>
    <row r="640" spans="2:7">
      <c r="B640" s="353"/>
      <c r="C640" s="353"/>
      <c r="E640" s="354"/>
      <c r="G640" s="353"/>
    </row>
    <row r="641" spans="2:7">
      <c r="B641" s="353"/>
      <c r="C641" s="353"/>
      <c r="E641" s="354"/>
      <c r="G641" s="353"/>
    </row>
    <row r="642" spans="2:7">
      <c r="B642" s="353"/>
      <c r="C642" s="353"/>
      <c r="E642" s="354"/>
      <c r="G642" s="353"/>
    </row>
    <row r="643" spans="2:7">
      <c r="B643" s="353"/>
      <c r="C643" s="353"/>
      <c r="E643" s="354"/>
      <c r="G643" s="353"/>
    </row>
    <row r="644" spans="2:7">
      <c r="B644" s="353"/>
      <c r="C644" s="353"/>
      <c r="E644" s="354"/>
      <c r="G644" s="353"/>
    </row>
    <row r="645" spans="2:7">
      <c r="B645" s="353"/>
      <c r="C645" s="353"/>
      <c r="E645" s="354"/>
      <c r="G645" s="353"/>
    </row>
    <row r="646" spans="2:7">
      <c r="B646" s="353"/>
      <c r="C646" s="353"/>
      <c r="E646" s="354"/>
      <c r="G646" s="353"/>
    </row>
    <row r="647" spans="2:7">
      <c r="B647" s="353"/>
      <c r="C647" s="353"/>
      <c r="E647" s="354"/>
      <c r="G647" s="353"/>
    </row>
    <row r="648" spans="2:7">
      <c r="B648" s="353"/>
      <c r="C648" s="353"/>
      <c r="E648" s="354"/>
      <c r="G648" s="353"/>
    </row>
    <row r="649" spans="2:7">
      <c r="B649" s="353"/>
      <c r="C649" s="353"/>
      <c r="E649" s="354"/>
      <c r="G649" s="353"/>
    </row>
    <row r="650" spans="2:7">
      <c r="B650" s="353"/>
      <c r="C650" s="353"/>
      <c r="E650" s="354"/>
      <c r="G650" s="353"/>
    </row>
    <row r="651" spans="2:7">
      <c r="B651" s="353"/>
      <c r="C651" s="353"/>
      <c r="E651" s="354"/>
      <c r="G651" s="353"/>
    </row>
    <row r="652" spans="2:7">
      <c r="B652" s="353"/>
      <c r="C652" s="353"/>
      <c r="E652" s="354"/>
      <c r="G652" s="353"/>
    </row>
    <row r="653" spans="2:7">
      <c r="B653" s="353"/>
      <c r="C653" s="353"/>
      <c r="E653" s="354"/>
      <c r="G653" s="353"/>
    </row>
    <row r="654" spans="2:7">
      <c r="B654" s="353"/>
      <c r="C654" s="353"/>
      <c r="E654" s="354"/>
      <c r="G654" s="353"/>
    </row>
    <row r="655" spans="2:7">
      <c r="B655" s="353"/>
      <c r="C655" s="353"/>
      <c r="E655" s="354"/>
      <c r="G655" s="353"/>
    </row>
    <row r="656" spans="2:7">
      <c r="B656" s="353"/>
      <c r="C656" s="353"/>
      <c r="E656" s="354"/>
      <c r="G656" s="353"/>
    </row>
    <row r="657" spans="2:7">
      <c r="B657" s="353"/>
      <c r="C657" s="353"/>
      <c r="E657" s="354"/>
      <c r="G657" s="353"/>
    </row>
    <row r="658" spans="2:7">
      <c r="B658" s="353"/>
      <c r="C658" s="353"/>
      <c r="E658" s="354"/>
      <c r="G658" s="353"/>
    </row>
    <row r="659" spans="2:7">
      <c r="B659" s="353"/>
      <c r="C659" s="353"/>
      <c r="E659" s="354"/>
      <c r="G659" s="353"/>
    </row>
    <row r="660" spans="2:7">
      <c r="B660" s="353"/>
      <c r="C660" s="353"/>
      <c r="E660" s="354"/>
      <c r="G660" s="353"/>
    </row>
    <row r="661" spans="2:7">
      <c r="B661" s="353"/>
      <c r="C661" s="353"/>
      <c r="E661" s="354"/>
      <c r="G661" s="353"/>
    </row>
    <row r="662" spans="2:7">
      <c r="B662" s="353"/>
      <c r="C662" s="353"/>
      <c r="E662" s="354"/>
      <c r="G662" s="353"/>
    </row>
    <row r="663" spans="2:7">
      <c r="B663" s="353"/>
      <c r="C663" s="353"/>
      <c r="E663" s="354"/>
      <c r="G663" s="353"/>
    </row>
    <row r="664" spans="2:7">
      <c r="B664" s="353"/>
      <c r="C664" s="353"/>
      <c r="E664" s="354"/>
      <c r="G664" s="353"/>
    </row>
    <row r="665" spans="2:7">
      <c r="B665" s="353"/>
      <c r="C665" s="353"/>
      <c r="E665" s="354"/>
      <c r="G665" s="353"/>
    </row>
    <row r="666" spans="2:7">
      <c r="B666" s="353"/>
      <c r="C666" s="353"/>
      <c r="E666" s="354"/>
      <c r="G666" s="353"/>
    </row>
    <row r="667" spans="2:7">
      <c r="B667" s="353"/>
      <c r="C667" s="353"/>
      <c r="E667" s="354"/>
      <c r="G667" s="353"/>
    </row>
    <row r="668" spans="2:7">
      <c r="B668" s="353"/>
      <c r="C668" s="353"/>
      <c r="E668" s="354"/>
      <c r="G668" s="353"/>
    </row>
    <row r="669" spans="2:7">
      <c r="B669" s="353"/>
      <c r="C669" s="353"/>
      <c r="E669" s="354"/>
      <c r="G669" s="353"/>
    </row>
    <row r="670" spans="2:7">
      <c r="B670" s="353"/>
      <c r="C670" s="353"/>
      <c r="E670" s="354"/>
      <c r="G670" s="353"/>
    </row>
    <row r="671" spans="2:7">
      <c r="B671" s="353"/>
      <c r="C671" s="353"/>
      <c r="E671" s="354"/>
      <c r="G671" s="353"/>
    </row>
    <row r="672" spans="2:7">
      <c r="B672" s="353"/>
      <c r="C672" s="353"/>
      <c r="E672" s="354"/>
      <c r="G672" s="353"/>
    </row>
    <row r="673" spans="2:7">
      <c r="B673" s="353"/>
      <c r="C673" s="353"/>
      <c r="E673" s="354"/>
      <c r="G673" s="353"/>
    </row>
    <row r="674" spans="2:7">
      <c r="B674" s="353"/>
      <c r="C674" s="353"/>
      <c r="E674" s="354"/>
      <c r="G674" s="353"/>
    </row>
    <row r="675" spans="2:7">
      <c r="B675" s="353"/>
      <c r="C675" s="353"/>
      <c r="E675" s="354"/>
      <c r="G675" s="353"/>
    </row>
    <row r="676" spans="2:7">
      <c r="B676" s="353"/>
      <c r="C676" s="353"/>
      <c r="E676" s="354"/>
      <c r="G676" s="353"/>
    </row>
    <row r="677" spans="2:7">
      <c r="B677" s="353"/>
      <c r="C677" s="353"/>
      <c r="E677" s="354"/>
      <c r="G677" s="353"/>
    </row>
    <row r="678" spans="2:7">
      <c r="B678" s="353"/>
      <c r="C678" s="353"/>
      <c r="E678" s="354"/>
      <c r="G678" s="353"/>
    </row>
    <row r="679" spans="2:7">
      <c r="B679" s="353"/>
      <c r="C679" s="353"/>
      <c r="E679" s="354"/>
      <c r="G679" s="353"/>
    </row>
    <row r="680" spans="2:7">
      <c r="B680" s="353"/>
      <c r="C680" s="353"/>
      <c r="E680" s="354"/>
      <c r="G680" s="353"/>
    </row>
    <row r="681" spans="2:7">
      <c r="B681" s="353"/>
      <c r="C681" s="353"/>
      <c r="E681" s="354"/>
      <c r="G681" s="353"/>
    </row>
    <row r="682" spans="2:7">
      <c r="B682" s="353"/>
      <c r="C682" s="353"/>
      <c r="E682" s="354"/>
      <c r="G682" s="353"/>
    </row>
    <row r="683" spans="2:7">
      <c r="B683" s="353"/>
      <c r="C683" s="353"/>
      <c r="E683" s="354"/>
      <c r="G683" s="353"/>
    </row>
    <row r="684" spans="2:7">
      <c r="B684" s="353"/>
      <c r="C684" s="353"/>
      <c r="E684" s="354"/>
      <c r="G684" s="353"/>
    </row>
    <row r="685" spans="2:7">
      <c r="B685" s="353"/>
      <c r="C685" s="353"/>
      <c r="E685" s="354"/>
      <c r="G685" s="353"/>
    </row>
    <row r="686" spans="2:7">
      <c r="B686" s="353"/>
      <c r="C686" s="353"/>
      <c r="E686" s="354"/>
      <c r="G686" s="353"/>
    </row>
    <row r="687" spans="2:7">
      <c r="B687" s="353"/>
      <c r="C687" s="353"/>
      <c r="E687" s="354"/>
      <c r="G687" s="353"/>
    </row>
    <row r="688" spans="2:7">
      <c r="B688" s="353"/>
      <c r="C688" s="353"/>
      <c r="E688" s="354"/>
      <c r="G688" s="353"/>
    </row>
    <row r="689" spans="2:7">
      <c r="B689" s="353"/>
      <c r="C689" s="353"/>
      <c r="E689" s="354"/>
      <c r="G689" s="353"/>
    </row>
    <row r="690" spans="2:7">
      <c r="B690" s="353"/>
      <c r="C690" s="353"/>
      <c r="E690" s="354"/>
      <c r="G690" s="353"/>
    </row>
    <row r="691" spans="2:7">
      <c r="B691" s="353"/>
      <c r="C691" s="353"/>
      <c r="E691" s="354"/>
      <c r="G691" s="353"/>
    </row>
    <row r="692" spans="2:7">
      <c r="B692" s="353"/>
      <c r="C692" s="353"/>
      <c r="E692" s="354"/>
      <c r="G692" s="353"/>
    </row>
    <row r="693" spans="2:7">
      <c r="B693" s="353"/>
      <c r="C693" s="353"/>
      <c r="E693" s="354"/>
      <c r="G693" s="353"/>
    </row>
    <row r="694" spans="2:7">
      <c r="B694" s="353"/>
      <c r="C694" s="353"/>
      <c r="E694" s="354"/>
      <c r="G694" s="353"/>
    </row>
    <row r="695" spans="2:7">
      <c r="B695" s="353"/>
      <c r="C695" s="353"/>
      <c r="E695" s="354"/>
      <c r="G695" s="353"/>
    </row>
    <row r="696" spans="2:7">
      <c r="B696" s="353"/>
      <c r="C696" s="353"/>
      <c r="E696" s="354"/>
      <c r="G696" s="353"/>
    </row>
    <row r="697" spans="2:7">
      <c r="B697" s="353"/>
      <c r="C697" s="353"/>
      <c r="E697" s="354"/>
      <c r="G697" s="353"/>
    </row>
    <row r="698" spans="2:7">
      <c r="B698" s="353"/>
      <c r="C698" s="353"/>
      <c r="E698" s="354"/>
      <c r="G698" s="353"/>
    </row>
    <row r="699" spans="2:7">
      <c r="B699" s="353"/>
      <c r="C699" s="353"/>
      <c r="E699" s="354"/>
      <c r="G699" s="353"/>
    </row>
    <row r="700" spans="2:7">
      <c r="B700" s="353"/>
      <c r="C700" s="353"/>
      <c r="E700" s="354"/>
      <c r="G700" s="353"/>
    </row>
    <row r="701" spans="2:7">
      <c r="B701" s="353"/>
      <c r="C701" s="353"/>
      <c r="E701" s="354"/>
      <c r="G701" s="353"/>
    </row>
    <row r="702" spans="2:7">
      <c r="B702" s="353"/>
      <c r="C702" s="353"/>
      <c r="E702" s="354"/>
      <c r="G702" s="353"/>
    </row>
    <row r="703" spans="2:7">
      <c r="B703" s="353"/>
      <c r="C703" s="353"/>
      <c r="E703" s="354"/>
      <c r="G703" s="353"/>
    </row>
    <row r="704" spans="2:7">
      <c r="B704" s="353"/>
      <c r="C704" s="353"/>
      <c r="E704" s="354"/>
      <c r="G704" s="353"/>
    </row>
    <row r="705" spans="2:7">
      <c r="B705" s="353"/>
      <c r="C705" s="353"/>
      <c r="E705" s="354"/>
      <c r="G705" s="353"/>
    </row>
    <row r="706" spans="2:7">
      <c r="B706" s="353"/>
      <c r="C706" s="353"/>
      <c r="E706" s="354"/>
      <c r="G706" s="353"/>
    </row>
    <row r="707" spans="2:7">
      <c r="B707" s="353"/>
      <c r="C707" s="353"/>
      <c r="E707" s="354"/>
      <c r="G707" s="353"/>
    </row>
    <row r="708" spans="2:7">
      <c r="B708" s="353"/>
      <c r="C708" s="353"/>
      <c r="E708" s="354"/>
      <c r="G708" s="353"/>
    </row>
    <row r="709" spans="2:7">
      <c r="B709" s="353"/>
      <c r="C709" s="353"/>
      <c r="E709" s="354"/>
      <c r="G709" s="353"/>
    </row>
    <row r="710" spans="2:7">
      <c r="B710" s="353"/>
      <c r="C710" s="353"/>
      <c r="E710" s="354"/>
      <c r="G710" s="353"/>
    </row>
    <row r="711" spans="2:7">
      <c r="B711" s="353"/>
      <c r="C711" s="353"/>
      <c r="E711" s="354"/>
      <c r="G711" s="353"/>
    </row>
    <row r="712" spans="2:7">
      <c r="B712" s="353"/>
      <c r="C712" s="353"/>
      <c r="E712" s="354"/>
      <c r="G712" s="353"/>
    </row>
    <row r="713" spans="2:7">
      <c r="B713" s="353"/>
      <c r="C713" s="353"/>
      <c r="E713" s="354"/>
      <c r="G713" s="353"/>
    </row>
    <row r="714" spans="2:7">
      <c r="B714" s="353"/>
      <c r="C714" s="353"/>
      <c r="E714" s="354"/>
      <c r="G714" s="353"/>
    </row>
    <row r="715" spans="2:7">
      <c r="B715" s="353"/>
      <c r="C715" s="353"/>
      <c r="E715" s="354"/>
      <c r="G715" s="353"/>
    </row>
    <row r="716" spans="2:7">
      <c r="B716" s="353"/>
      <c r="C716" s="353"/>
      <c r="E716" s="354"/>
      <c r="G716" s="353"/>
    </row>
    <row r="717" spans="2:7">
      <c r="B717" s="353"/>
      <c r="C717" s="353"/>
      <c r="E717" s="354"/>
      <c r="G717" s="353"/>
    </row>
    <row r="718" spans="2:7">
      <c r="B718" s="353"/>
      <c r="C718" s="353"/>
      <c r="E718" s="354"/>
      <c r="G718" s="353"/>
    </row>
    <row r="719" spans="2:7">
      <c r="B719" s="353"/>
      <c r="C719" s="353"/>
      <c r="E719" s="354"/>
      <c r="G719" s="353"/>
    </row>
    <row r="720" spans="2:7">
      <c r="B720" s="353"/>
      <c r="C720" s="353"/>
      <c r="E720" s="354"/>
      <c r="G720" s="353"/>
    </row>
    <row r="721" spans="2:7">
      <c r="B721" s="353"/>
      <c r="C721" s="353"/>
      <c r="E721" s="354"/>
      <c r="G721" s="353"/>
    </row>
    <row r="722" spans="2:7">
      <c r="B722" s="353"/>
      <c r="C722" s="353"/>
      <c r="E722" s="354"/>
      <c r="G722" s="353"/>
    </row>
    <row r="723" spans="2:7">
      <c r="B723" s="353"/>
      <c r="C723" s="353"/>
      <c r="E723" s="354"/>
      <c r="G723" s="353"/>
    </row>
    <row r="724" spans="2:7">
      <c r="B724" s="353"/>
      <c r="C724" s="353"/>
      <c r="E724" s="354"/>
      <c r="G724" s="353"/>
    </row>
    <row r="725" spans="2:7">
      <c r="B725" s="353"/>
      <c r="C725" s="353"/>
      <c r="E725" s="354"/>
      <c r="G725" s="353"/>
    </row>
    <row r="726" spans="2:7">
      <c r="B726" s="353"/>
      <c r="C726" s="353"/>
      <c r="E726" s="354"/>
      <c r="G726" s="353"/>
    </row>
    <row r="727" spans="2:7">
      <c r="B727" s="353"/>
      <c r="C727" s="353"/>
      <c r="E727" s="354"/>
      <c r="G727" s="353"/>
    </row>
    <row r="728" spans="2:7">
      <c r="B728" s="353"/>
      <c r="C728" s="353"/>
      <c r="E728" s="354"/>
      <c r="G728" s="353"/>
    </row>
    <row r="729" spans="2:7">
      <c r="B729" s="353"/>
      <c r="C729" s="353"/>
      <c r="E729" s="354"/>
      <c r="G729" s="353"/>
    </row>
    <row r="730" spans="2:7">
      <c r="B730" s="353"/>
      <c r="C730" s="353"/>
      <c r="E730" s="354"/>
      <c r="G730" s="353"/>
    </row>
    <row r="731" spans="2:7">
      <c r="B731" s="353"/>
      <c r="C731" s="353"/>
      <c r="E731" s="354"/>
      <c r="G731" s="353"/>
    </row>
    <row r="732" spans="2:7">
      <c r="B732" s="353"/>
      <c r="C732" s="353"/>
      <c r="E732" s="354"/>
      <c r="G732" s="353"/>
    </row>
    <row r="733" spans="2:7">
      <c r="B733" s="353"/>
      <c r="C733" s="353"/>
      <c r="E733" s="354"/>
      <c r="G733" s="353"/>
    </row>
    <row r="734" spans="2:7">
      <c r="B734" s="353"/>
      <c r="C734" s="353"/>
      <c r="E734" s="354"/>
      <c r="G734" s="353"/>
    </row>
    <row r="735" spans="2:7">
      <c r="B735" s="353"/>
      <c r="C735" s="353"/>
      <c r="E735" s="354"/>
      <c r="G735" s="353"/>
    </row>
    <row r="736" spans="2:7">
      <c r="B736" s="353"/>
      <c r="C736" s="353"/>
      <c r="E736" s="354"/>
      <c r="G736" s="353"/>
    </row>
    <row r="737" spans="2:7">
      <c r="B737" s="353"/>
      <c r="C737" s="353"/>
      <c r="E737" s="354"/>
      <c r="G737" s="353"/>
    </row>
    <row r="738" spans="2:7">
      <c r="B738" s="353"/>
      <c r="C738" s="353"/>
      <c r="E738" s="354"/>
      <c r="G738" s="353"/>
    </row>
    <row r="739" spans="2:7">
      <c r="B739" s="353"/>
      <c r="C739" s="353"/>
      <c r="E739" s="354"/>
      <c r="G739" s="353"/>
    </row>
    <row r="740" spans="2:7">
      <c r="B740" s="353"/>
      <c r="C740" s="353"/>
      <c r="E740" s="354"/>
      <c r="G740" s="353"/>
    </row>
    <row r="741" spans="2:7">
      <c r="B741" s="353"/>
      <c r="C741" s="353"/>
      <c r="E741" s="354"/>
      <c r="G741" s="353"/>
    </row>
    <row r="742" spans="2:7">
      <c r="B742" s="353"/>
      <c r="C742" s="353"/>
      <c r="E742" s="354"/>
      <c r="G742" s="353"/>
    </row>
    <row r="743" spans="2:7">
      <c r="B743" s="353"/>
      <c r="C743" s="353"/>
      <c r="E743" s="354"/>
      <c r="G743" s="353"/>
    </row>
    <row r="744" spans="2:7">
      <c r="B744" s="353"/>
      <c r="C744" s="353"/>
      <c r="E744" s="354"/>
      <c r="G744" s="353"/>
    </row>
    <row r="745" spans="2:7">
      <c r="B745" s="353"/>
      <c r="C745" s="353"/>
      <c r="E745" s="354"/>
      <c r="G745" s="353"/>
    </row>
    <row r="746" spans="2:7">
      <c r="B746" s="353"/>
      <c r="C746" s="353"/>
      <c r="E746" s="354"/>
      <c r="G746" s="353"/>
    </row>
    <row r="747" spans="2:7">
      <c r="B747" s="353"/>
      <c r="C747" s="353"/>
      <c r="E747" s="354"/>
      <c r="G747" s="353"/>
    </row>
    <row r="748" spans="2:7">
      <c r="B748" s="353"/>
      <c r="C748" s="353"/>
      <c r="E748" s="354"/>
      <c r="G748" s="353"/>
    </row>
    <row r="749" spans="2:7">
      <c r="B749" s="353"/>
      <c r="C749" s="353"/>
      <c r="E749" s="354"/>
      <c r="G749" s="353"/>
    </row>
    <row r="750" spans="2:7">
      <c r="B750" s="353"/>
      <c r="C750" s="353"/>
      <c r="E750" s="354"/>
      <c r="G750" s="353"/>
    </row>
    <row r="751" spans="2:7">
      <c r="B751" s="353"/>
      <c r="C751" s="353"/>
      <c r="E751" s="354"/>
      <c r="G751" s="353"/>
    </row>
    <row r="752" spans="2:7">
      <c r="B752" s="353"/>
      <c r="C752" s="353"/>
      <c r="E752" s="354"/>
      <c r="G752" s="353"/>
    </row>
    <row r="753" spans="2:7">
      <c r="B753" s="353"/>
      <c r="C753" s="353"/>
      <c r="E753" s="354"/>
      <c r="G753" s="353"/>
    </row>
    <row r="754" spans="2:7">
      <c r="B754" s="353"/>
      <c r="C754" s="353"/>
      <c r="E754" s="354"/>
      <c r="G754" s="353"/>
    </row>
    <row r="755" spans="2:7">
      <c r="B755" s="353"/>
      <c r="C755" s="353"/>
      <c r="E755" s="354"/>
      <c r="G755" s="353"/>
    </row>
    <row r="756" spans="2:7">
      <c r="B756" s="353"/>
      <c r="C756" s="353"/>
      <c r="E756" s="354"/>
      <c r="G756" s="353"/>
    </row>
    <row r="757" spans="2:7">
      <c r="B757" s="353"/>
      <c r="C757" s="353"/>
      <c r="E757" s="354"/>
      <c r="G757" s="353"/>
    </row>
    <row r="758" spans="2:7">
      <c r="B758" s="353"/>
      <c r="C758" s="353"/>
      <c r="E758" s="354"/>
      <c r="G758" s="353"/>
    </row>
    <row r="759" spans="2:7">
      <c r="B759" s="353"/>
      <c r="C759" s="353"/>
      <c r="E759" s="354"/>
      <c r="G759" s="353"/>
    </row>
    <row r="760" spans="2:7">
      <c r="B760" s="353"/>
      <c r="C760" s="353"/>
      <c r="E760" s="354"/>
      <c r="G760" s="353"/>
    </row>
    <row r="761" spans="2:7">
      <c r="B761" s="353"/>
      <c r="C761" s="353"/>
      <c r="E761" s="354"/>
      <c r="G761" s="353"/>
    </row>
    <row r="762" spans="2:7">
      <c r="B762" s="353"/>
      <c r="C762" s="353"/>
      <c r="E762" s="354"/>
      <c r="G762" s="353"/>
    </row>
    <row r="763" spans="2:7">
      <c r="B763" s="353"/>
      <c r="C763" s="353"/>
      <c r="E763" s="354"/>
      <c r="G763" s="353"/>
    </row>
    <row r="764" spans="2:7">
      <c r="B764" s="353"/>
      <c r="C764" s="353"/>
      <c r="E764" s="354"/>
      <c r="G764" s="353"/>
    </row>
    <row r="765" spans="2:7">
      <c r="B765" s="353"/>
      <c r="C765" s="353"/>
      <c r="E765" s="354"/>
      <c r="G765" s="353"/>
    </row>
    <row r="766" spans="2:7">
      <c r="B766" s="353"/>
      <c r="C766" s="353"/>
      <c r="E766" s="354"/>
      <c r="G766" s="353"/>
    </row>
    <row r="767" spans="2:7">
      <c r="B767" s="353"/>
      <c r="C767" s="353"/>
      <c r="E767" s="354"/>
      <c r="G767" s="353"/>
    </row>
    <row r="768" spans="2:7">
      <c r="B768" s="353"/>
      <c r="C768" s="353"/>
      <c r="E768" s="354"/>
      <c r="G768" s="353"/>
    </row>
    <row r="769" spans="2:7">
      <c r="B769" s="353"/>
      <c r="C769" s="353"/>
      <c r="E769" s="354"/>
      <c r="G769" s="353"/>
    </row>
    <row r="770" spans="2:7">
      <c r="B770" s="353"/>
      <c r="C770" s="353"/>
      <c r="E770" s="354"/>
      <c r="G770" s="353"/>
    </row>
    <row r="771" spans="2:7">
      <c r="B771" s="353"/>
      <c r="C771" s="353"/>
      <c r="E771" s="354"/>
      <c r="G771" s="353"/>
    </row>
    <row r="772" spans="2:7">
      <c r="B772" s="353"/>
      <c r="C772" s="353"/>
      <c r="E772" s="354"/>
      <c r="G772" s="353"/>
    </row>
    <row r="773" spans="2:7">
      <c r="B773" s="353"/>
      <c r="C773" s="353"/>
      <c r="E773" s="354"/>
      <c r="G773" s="353"/>
    </row>
    <row r="774" spans="2:7">
      <c r="B774" s="353"/>
      <c r="C774" s="353"/>
      <c r="E774" s="354"/>
      <c r="G774" s="353"/>
    </row>
    <row r="775" spans="2:7">
      <c r="B775" s="353"/>
      <c r="C775" s="353"/>
      <c r="E775" s="354"/>
      <c r="G775" s="353"/>
    </row>
    <row r="776" spans="2:7">
      <c r="B776" s="353"/>
      <c r="C776" s="353"/>
      <c r="E776" s="354"/>
      <c r="G776" s="353"/>
    </row>
    <row r="777" spans="2:7">
      <c r="B777" s="353"/>
      <c r="C777" s="353"/>
      <c r="E777" s="354"/>
      <c r="G777" s="353"/>
    </row>
    <row r="778" spans="2:7">
      <c r="B778" s="353"/>
      <c r="C778" s="353"/>
      <c r="E778" s="354"/>
      <c r="G778" s="353"/>
    </row>
    <row r="779" spans="2:7">
      <c r="B779" s="353"/>
      <c r="C779" s="353"/>
      <c r="E779" s="354"/>
      <c r="G779" s="353"/>
    </row>
    <row r="780" spans="2:7">
      <c r="B780" s="353"/>
      <c r="C780" s="353"/>
      <c r="E780" s="354"/>
      <c r="G780" s="353"/>
    </row>
    <row r="781" spans="2:7">
      <c r="B781" s="353"/>
      <c r="C781" s="353"/>
      <c r="E781" s="354"/>
      <c r="G781" s="353"/>
    </row>
    <row r="782" spans="2:7">
      <c r="B782" s="353"/>
      <c r="C782" s="353"/>
      <c r="E782" s="354"/>
      <c r="G782" s="353"/>
    </row>
    <row r="783" spans="2:7">
      <c r="B783" s="353"/>
      <c r="C783" s="353"/>
      <c r="E783" s="354"/>
      <c r="G783" s="353"/>
    </row>
    <row r="784" spans="2:7">
      <c r="B784" s="353"/>
      <c r="C784" s="353"/>
      <c r="E784" s="354"/>
      <c r="G784" s="353"/>
    </row>
    <row r="785" spans="2:7">
      <c r="B785" s="353"/>
      <c r="C785" s="353"/>
      <c r="E785" s="354"/>
      <c r="G785" s="353"/>
    </row>
    <row r="786" spans="2:7">
      <c r="B786" s="353"/>
      <c r="C786" s="353"/>
      <c r="E786" s="354"/>
      <c r="G786" s="353"/>
    </row>
    <row r="787" spans="2:7">
      <c r="B787" s="353"/>
      <c r="C787" s="353"/>
      <c r="E787" s="354"/>
      <c r="G787" s="353"/>
    </row>
    <row r="788" spans="2:7">
      <c r="B788" s="353"/>
      <c r="C788" s="353"/>
      <c r="E788" s="354"/>
      <c r="G788" s="353"/>
    </row>
    <row r="789" spans="2:7">
      <c r="B789" s="353"/>
      <c r="C789" s="353"/>
      <c r="E789" s="354"/>
      <c r="G789" s="353"/>
    </row>
    <row r="790" spans="2:7">
      <c r="B790" s="353"/>
      <c r="C790" s="353"/>
      <c r="E790" s="354"/>
      <c r="G790" s="353"/>
    </row>
    <row r="791" spans="2:7">
      <c r="B791" s="353"/>
      <c r="C791" s="353"/>
      <c r="E791" s="354"/>
      <c r="G791" s="353"/>
    </row>
    <row r="792" spans="2:7">
      <c r="B792" s="353"/>
      <c r="C792" s="353"/>
      <c r="E792" s="354"/>
      <c r="G792" s="353"/>
    </row>
    <row r="793" spans="2:7">
      <c r="B793" s="353"/>
      <c r="C793" s="353"/>
      <c r="E793" s="354"/>
      <c r="G793" s="353"/>
    </row>
    <row r="794" spans="2:7">
      <c r="B794" s="353"/>
      <c r="C794" s="353"/>
      <c r="E794" s="354"/>
      <c r="G794" s="353"/>
    </row>
    <row r="795" spans="2:7">
      <c r="B795" s="353"/>
      <c r="C795" s="353"/>
      <c r="E795" s="354"/>
      <c r="G795" s="353"/>
    </row>
    <row r="796" spans="2:7">
      <c r="B796" s="353"/>
      <c r="C796" s="353"/>
      <c r="E796" s="354"/>
      <c r="G796" s="353"/>
    </row>
    <row r="797" spans="2:7">
      <c r="B797" s="353"/>
      <c r="C797" s="353"/>
      <c r="E797" s="354"/>
      <c r="G797" s="353"/>
    </row>
    <row r="798" spans="2:7">
      <c r="B798" s="353"/>
      <c r="C798" s="353"/>
      <c r="E798" s="354"/>
      <c r="G798" s="353"/>
    </row>
    <row r="799" spans="2:7">
      <c r="B799" s="353"/>
      <c r="C799" s="353"/>
      <c r="E799" s="354"/>
      <c r="G799" s="353"/>
    </row>
    <row r="800" spans="2:7">
      <c r="B800" s="353"/>
      <c r="C800" s="353"/>
      <c r="E800" s="354"/>
      <c r="G800" s="353"/>
    </row>
    <row r="801" spans="2:7">
      <c r="B801" s="353"/>
      <c r="C801" s="353"/>
      <c r="E801" s="354"/>
      <c r="G801" s="353"/>
    </row>
    <row r="802" spans="2:7">
      <c r="B802" s="353"/>
      <c r="C802" s="353"/>
      <c r="E802" s="354"/>
      <c r="G802" s="353"/>
    </row>
    <row r="803" spans="2:7">
      <c r="B803" s="353"/>
      <c r="C803" s="353"/>
      <c r="E803" s="354"/>
      <c r="G803" s="353"/>
    </row>
    <row r="804" spans="2:7">
      <c r="B804" s="353"/>
      <c r="C804" s="353"/>
      <c r="E804" s="354"/>
      <c r="G804" s="353"/>
    </row>
    <row r="805" spans="2:7">
      <c r="B805" s="353"/>
      <c r="C805" s="353"/>
      <c r="E805" s="354"/>
      <c r="G805" s="353"/>
    </row>
    <row r="806" spans="2:7">
      <c r="B806" s="353"/>
      <c r="C806" s="353"/>
      <c r="E806" s="354"/>
      <c r="G806" s="353"/>
    </row>
    <row r="807" spans="2:7">
      <c r="B807" s="353"/>
      <c r="C807" s="353"/>
      <c r="E807" s="354"/>
      <c r="G807" s="353"/>
    </row>
    <row r="808" spans="2:7">
      <c r="B808" s="353"/>
      <c r="C808" s="353"/>
      <c r="E808" s="354"/>
      <c r="G808" s="353"/>
    </row>
    <row r="809" spans="2:7">
      <c r="B809" s="353"/>
      <c r="C809" s="353"/>
      <c r="E809" s="354"/>
      <c r="G809" s="353"/>
    </row>
    <row r="810" spans="2:7">
      <c r="B810" s="353"/>
      <c r="C810" s="353"/>
      <c r="E810" s="354"/>
      <c r="G810" s="353"/>
    </row>
    <row r="811" spans="2:7">
      <c r="B811" s="353"/>
      <c r="C811" s="353"/>
      <c r="E811" s="354"/>
      <c r="G811" s="353"/>
    </row>
    <row r="812" spans="2:7">
      <c r="B812" s="353"/>
      <c r="C812" s="353"/>
      <c r="E812" s="354"/>
      <c r="G812" s="353"/>
    </row>
    <row r="813" spans="2:7">
      <c r="B813" s="353"/>
      <c r="C813" s="353"/>
      <c r="E813" s="354"/>
      <c r="G813" s="353"/>
    </row>
    <row r="814" spans="2:7">
      <c r="B814" s="353"/>
      <c r="C814" s="353"/>
      <c r="E814" s="354"/>
      <c r="G814" s="353"/>
    </row>
    <row r="815" spans="2:7">
      <c r="B815" s="353"/>
      <c r="C815" s="353"/>
      <c r="E815" s="354"/>
      <c r="G815" s="353"/>
    </row>
    <row r="816" spans="2:7">
      <c r="B816" s="353"/>
      <c r="C816" s="353"/>
      <c r="E816" s="354"/>
      <c r="G816" s="353"/>
    </row>
    <row r="817" spans="2:7">
      <c r="B817" s="353"/>
      <c r="C817" s="353"/>
      <c r="E817" s="354"/>
      <c r="G817" s="353"/>
    </row>
    <row r="818" spans="2:7">
      <c r="B818" s="353"/>
      <c r="C818" s="353"/>
      <c r="E818" s="354"/>
      <c r="G818" s="353"/>
    </row>
    <row r="819" spans="2:7">
      <c r="B819" s="353"/>
      <c r="C819" s="353"/>
      <c r="E819" s="354"/>
      <c r="G819" s="353"/>
    </row>
    <row r="820" spans="2:7">
      <c r="B820" s="353"/>
      <c r="C820" s="353"/>
      <c r="E820" s="354"/>
      <c r="G820" s="353"/>
    </row>
    <row r="821" spans="2:7">
      <c r="B821" s="353"/>
      <c r="C821" s="353"/>
      <c r="E821" s="354"/>
      <c r="G821" s="353"/>
    </row>
    <row r="822" spans="2:7">
      <c r="B822" s="353"/>
      <c r="C822" s="353"/>
      <c r="E822" s="354"/>
      <c r="G822" s="353"/>
    </row>
    <row r="823" spans="2:7">
      <c r="B823" s="353"/>
      <c r="C823" s="353"/>
      <c r="E823" s="354"/>
      <c r="G823" s="353"/>
    </row>
    <row r="824" spans="2:7">
      <c r="B824" s="353"/>
      <c r="C824" s="353"/>
      <c r="E824" s="354"/>
      <c r="G824" s="353"/>
    </row>
    <row r="825" spans="2:7">
      <c r="B825" s="353"/>
      <c r="C825" s="353"/>
      <c r="E825" s="354"/>
      <c r="G825" s="353"/>
    </row>
    <row r="826" spans="2:7">
      <c r="B826" s="353"/>
      <c r="C826" s="353"/>
      <c r="E826" s="354"/>
      <c r="G826" s="353"/>
    </row>
    <row r="827" spans="2:7">
      <c r="B827" s="353"/>
      <c r="C827" s="353"/>
      <c r="E827" s="354"/>
      <c r="G827" s="353"/>
    </row>
    <row r="828" spans="2:7">
      <c r="B828" s="353"/>
      <c r="C828" s="353"/>
      <c r="E828" s="354"/>
      <c r="G828" s="353"/>
    </row>
    <row r="829" spans="2:7">
      <c r="B829" s="353"/>
      <c r="C829" s="353"/>
      <c r="E829" s="354"/>
      <c r="G829" s="353"/>
    </row>
    <row r="830" spans="2:7">
      <c r="B830" s="353"/>
      <c r="C830" s="353"/>
      <c r="E830" s="354"/>
      <c r="G830" s="353"/>
    </row>
    <row r="831" spans="2:7">
      <c r="B831" s="353"/>
      <c r="C831" s="353"/>
      <c r="E831" s="354"/>
      <c r="G831" s="353"/>
    </row>
    <row r="832" spans="2:7">
      <c r="B832" s="353"/>
      <c r="C832" s="353"/>
      <c r="E832" s="354"/>
      <c r="G832" s="353"/>
    </row>
    <row r="833" spans="2:7">
      <c r="B833" s="353"/>
      <c r="C833" s="353"/>
      <c r="E833" s="354"/>
      <c r="G833" s="353"/>
    </row>
    <row r="834" spans="2:7">
      <c r="B834" s="353"/>
      <c r="C834" s="353"/>
      <c r="E834" s="354"/>
      <c r="G834" s="353"/>
    </row>
    <row r="835" spans="2:7">
      <c r="B835" s="353"/>
      <c r="C835" s="353"/>
      <c r="E835" s="354"/>
      <c r="G835" s="353"/>
    </row>
    <row r="836" spans="2:7">
      <c r="B836" s="353"/>
      <c r="C836" s="353"/>
      <c r="E836" s="354"/>
      <c r="G836" s="353"/>
    </row>
    <row r="837" spans="2:7">
      <c r="B837" s="353"/>
      <c r="C837" s="353"/>
      <c r="E837" s="354"/>
      <c r="G837" s="353"/>
    </row>
    <row r="838" spans="2:7">
      <c r="B838" s="353"/>
      <c r="C838" s="353"/>
      <c r="E838" s="354"/>
      <c r="G838" s="353"/>
    </row>
    <row r="839" spans="2:7">
      <c r="B839" s="353"/>
      <c r="C839" s="353"/>
      <c r="E839" s="354"/>
      <c r="G839" s="353"/>
    </row>
    <row r="840" spans="2:7">
      <c r="B840" s="353"/>
      <c r="C840" s="353"/>
      <c r="E840" s="354"/>
      <c r="G840" s="353"/>
    </row>
    <row r="841" spans="2:7">
      <c r="B841" s="353"/>
      <c r="C841" s="353"/>
      <c r="E841" s="354"/>
      <c r="G841" s="353"/>
    </row>
    <row r="842" spans="2:7">
      <c r="B842" s="353"/>
      <c r="C842" s="353"/>
      <c r="E842" s="354"/>
      <c r="G842" s="353"/>
    </row>
    <row r="843" spans="2:7">
      <c r="B843" s="353"/>
      <c r="C843" s="353"/>
      <c r="E843" s="354"/>
      <c r="G843" s="353"/>
    </row>
    <row r="844" spans="2:7">
      <c r="B844" s="353"/>
      <c r="C844" s="353"/>
      <c r="E844" s="354"/>
      <c r="G844" s="353"/>
    </row>
    <row r="845" spans="2:7">
      <c r="B845" s="353"/>
      <c r="C845" s="353"/>
      <c r="E845" s="354"/>
      <c r="G845" s="353"/>
    </row>
    <row r="846" spans="2:7">
      <c r="B846" s="353"/>
      <c r="C846" s="353"/>
      <c r="E846" s="354"/>
      <c r="G846" s="353"/>
    </row>
    <row r="847" spans="2:7">
      <c r="B847" s="353"/>
      <c r="C847" s="353"/>
      <c r="E847" s="354"/>
      <c r="G847" s="353"/>
    </row>
    <row r="848" spans="2:7">
      <c r="B848" s="353"/>
      <c r="C848" s="353"/>
      <c r="E848" s="354"/>
      <c r="G848" s="353"/>
    </row>
    <row r="849" spans="2:7">
      <c r="B849" s="353"/>
      <c r="C849" s="353"/>
      <c r="E849" s="354"/>
      <c r="G849" s="353"/>
    </row>
    <row r="850" spans="2:7">
      <c r="B850" s="353"/>
      <c r="C850" s="353"/>
      <c r="E850" s="354"/>
      <c r="G850" s="353"/>
    </row>
    <row r="851" spans="2:7">
      <c r="B851" s="353"/>
      <c r="C851" s="353"/>
      <c r="E851" s="354"/>
      <c r="G851" s="353"/>
    </row>
    <row r="852" spans="2:7">
      <c r="B852" s="353"/>
      <c r="C852" s="353"/>
      <c r="E852" s="354"/>
      <c r="G852" s="353"/>
    </row>
    <row r="853" spans="2:7">
      <c r="B853" s="353"/>
      <c r="C853" s="353"/>
      <c r="E853" s="354"/>
      <c r="G853" s="353"/>
    </row>
    <row r="854" spans="2:7">
      <c r="B854" s="353"/>
      <c r="C854" s="353"/>
      <c r="E854" s="354"/>
      <c r="G854" s="353"/>
    </row>
    <row r="855" spans="2:7">
      <c r="B855" s="353"/>
      <c r="C855" s="353"/>
      <c r="E855" s="354"/>
      <c r="G855" s="353"/>
    </row>
    <row r="856" spans="2:7">
      <c r="B856" s="353"/>
      <c r="C856" s="353"/>
      <c r="E856" s="354"/>
      <c r="G856" s="353"/>
    </row>
    <row r="857" spans="2:7">
      <c r="B857" s="353"/>
      <c r="C857" s="353"/>
      <c r="E857" s="354"/>
      <c r="G857" s="353"/>
    </row>
    <row r="858" spans="2:7">
      <c r="B858" s="353"/>
      <c r="C858" s="353"/>
      <c r="E858" s="354"/>
      <c r="G858" s="353"/>
    </row>
    <row r="859" spans="2:7">
      <c r="B859" s="353"/>
      <c r="C859" s="353"/>
      <c r="E859" s="354"/>
      <c r="G859" s="353"/>
    </row>
    <row r="860" spans="2:7">
      <c r="B860" s="353"/>
      <c r="C860" s="353"/>
      <c r="E860" s="354"/>
      <c r="G860" s="353"/>
    </row>
    <row r="861" spans="2:7">
      <c r="B861" s="353"/>
      <c r="C861" s="353"/>
      <c r="E861" s="354"/>
      <c r="G861" s="353"/>
    </row>
    <row r="862" spans="2:7">
      <c r="B862" s="353"/>
      <c r="C862" s="353"/>
      <c r="E862" s="354"/>
      <c r="G862" s="353"/>
    </row>
    <row r="863" spans="2:7">
      <c r="B863" s="353"/>
      <c r="C863" s="353"/>
      <c r="E863" s="354"/>
      <c r="G863" s="353"/>
    </row>
    <row r="864" spans="2:7">
      <c r="B864" s="353"/>
      <c r="C864" s="353"/>
      <c r="E864" s="354"/>
      <c r="G864" s="353"/>
    </row>
    <row r="865" spans="2:7">
      <c r="B865" s="353"/>
      <c r="C865" s="353"/>
      <c r="E865" s="354"/>
      <c r="G865" s="353"/>
    </row>
    <row r="866" spans="2:7">
      <c r="B866" s="353"/>
      <c r="C866" s="353"/>
      <c r="E866" s="354"/>
      <c r="G866" s="353"/>
    </row>
    <row r="867" spans="2:7">
      <c r="B867" s="353"/>
      <c r="C867" s="353"/>
      <c r="E867" s="354"/>
      <c r="G867" s="353"/>
    </row>
    <row r="868" spans="2:7">
      <c r="B868" s="353"/>
      <c r="C868" s="353"/>
      <c r="E868" s="354"/>
      <c r="G868" s="353"/>
    </row>
    <row r="869" spans="2:7">
      <c r="B869" s="353"/>
      <c r="C869" s="353"/>
      <c r="E869" s="354"/>
      <c r="G869" s="353"/>
    </row>
    <row r="870" spans="2:7">
      <c r="B870" s="353"/>
      <c r="C870" s="353"/>
      <c r="E870" s="354"/>
      <c r="G870" s="353"/>
    </row>
    <row r="871" spans="2:7">
      <c r="B871" s="353"/>
      <c r="C871" s="353"/>
      <c r="E871" s="354"/>
      <c r="G871" s="353"/>
    </row>
    <row r="872" spans="2:7">
      <c r="B872" s="353"/>
      <c r="C872" s="353"/>
      <c r="E872" s="354"/>
      <c r="G872" s="353"/>
    </row>
    <row r="873" spans="2:7">
      <c r="B873" s="353"/>
      <c r="C873" s="353"/>
      <c r="E873" s="354"/>
      <c r="G873" s="353"/>
    </row>
    <row r="874" spans="2:7">
      <c r="B874" s="353"/>
      <c r="C874" s="353"/>
      <c r="E874" s="354"/>
      <c r="G874" s="353"/>
    </row>
    <row r="875" spans="2:7">
      <c r="B875" s="353"/>
      <c r="C875" s="353"/>
      <c r="E875" s="354"/>
      <c r="G875" s="353"/>
    </row>
    <row r="876" spans="2:7">
      <c r="B876" s="353"/>
      <c r="C876" s="353"/>
      <c r="E876" s="354"/>
      <c r="G876" s="353"/>
    </row>
    <row r="877" spans="2:7">
      <c r="B877" s="353"/>
      <c r="C877" s="353"/>
      <c r="E877" s="354"/>
      <c r="G877" s="353"/>
    </row>
    <row r="878" spans="2:7">
      <c r="B878" s="353"/>
      <c r="C878" s="353"/>
      <c r="E878" s="354"/>
      <c r="G878" s="353"/>
    </row>
    <row r="879" spans="2:7">
      <c r="B879" s="353"/>
      <c r="C879" s="353"/>
      <c r="E879" s="354"/>
      <c r="G879" s="353"/>
    </row>
    <row r="880" spans="2:7">
      <c r="B880" s="353"/>
      <c r="C880" s="353"/>
      <c r="E880" s="354"/>
      <c r="G880" s="353"/>
    </row>
    <row r="881" spans="2:7">
      <c r="B881" s="353"/>
      <c r="C881" s="353"/>
      <c r="E881" s="354"/>
      <c r="G881" s="353"/>
    </row>
    <row r="882" spans="2:7">
      <c r="B882" s="353"/>
      <c r="C882" s="353"/>
      <c r="E882" s="354"/>
      <c r="G882" s="353"/>
    </row>
    <row r="883" spans="2:7">
      <c r="B883" s="353"/>
      <c r="C883" s="353"/>
      <c r="E883" s="354"/>
      <c r="G883" s="353"/>
    </row>
    <row r="884" spans="2:7">
      <c r="B884" s="353"/>
      <c r="C884" s="353"/>
      <c r="E884" s="354"/>
      <c r="G884" s="353"/>
    </row>
    <row r="885" spans="2:7">
      <c r="B885" s="353"/>
      <c r="C885" s="353"/>
      <c r="E885" s="354"/>
      <c r="G885" s="353"/>
    </row>
    <row r="886" spans="2:7">
      <c r="B886" s="353"/>
      <c r="C886" s="353"/>
      <c r="E886" s="354"/>
      <c r="G886" s="353"/>
    </row>
    <row r="887" spans="2:7">
      <c r="B887" s="353"/>
      <c r="C887" s="353"/>
      <c r="E887" s="354"/>
      <c r="G887" s="353"/>
    </row>
    <row r="888" spans="2:7">
      <c r="B888" s="353"/>
      <c r="C888" s="353"/>
      <c r="E888" s="354"/>
      <c r="G888" s="353"/>
    </row>
    <row r="889" spans="2:7">
      <c r="B889" s="353"/>
      <c r="C889" s="353"/>
      <c r="E889" s="354"/>
      <c r="G889" s="353"/>
    </row>
    <row r="890" spans="2:7">
      <c r="B890" s="353"/>
      <c r="C890" s="353"/>
      <c r="E890" s="354"/>
      <c r="G890" s="353"/>
    </row>
    <row r="891" spans="2:7">
      <c r="B891" s="353"/>
      <c r="C891" s="353"/>
      <c r="E891" s="354"/>
      <c r="G891" s="353"/>
    </row>
    <row r="892" spans="2:7">
      <c r="B892" s="353"/>
      <c r="C892" s="353"/>
      <c r="E892" s="354"/>
      <c r="G892" s="353"/>
    </row>
    <row r="893" spans="2:7">
      <c r="B893" s="353"/>
      <c r="C893" s="353"/>
      <c r="E893" s="354"/>
      <c r="G893" s="353"/>
    </row>
    <row r="894" spans="2:7">
      <c r="B894" s="353"/>
      <c r="C894" s="353"/>
      <c r="E894" s="354"/>
      <c r="G894" s="353"/>
    </row>
    <row r="895" spans="2:7">
      <c r="B895" s="353"/>
      <c r="C895" s="353"/>
      <c r="E895" s="354"/>
      <c r="G895" s="353"/>
    </row>
    <row r="896" spans="2:7">
      <c r="B896" s="353"/>
      <c r="C896" s="353"/>
      <c r="E896" s="354"/>
      <c r="G896" s="353"/>
    </row>
    <row r="897" spans="2:7">
      <c r="B897" s="353"/>
      <c r="C897" s="353"/>
      <c r="E897" s="354"/>
      <c r="G897" s="353"/>
    </row>
    <row r="898" spans="2:7">
      <c r="B898" s="353"/>
      <c r="C898" s="353"/>
      <c r="E898" s="354"/>
      <c r="G898" s="353"/>
    </row>
    <row r="899" spans="2:7">
      <c r="B899" s="353"/>
      <c r="C899" s="353"/>
      <c r="E899" s="354"/>
      <c r="G899" s="353"/>
    </row>
    <row r="900" spans="2:7">
      <c r="B900" s="353"/>
      <c r="C900" s="353"/>
      <c r="E900" s="354"/>
      <c r="G900" s="353"/>
    </row>
  </sheetData>
  <sheetProtection algorithmName="SHA-512" hashValue="jEPmbjeMS3buBES6KyZogz5eBe+KJoCtBtoWTnWiZYqInBTP5k1R5tkJTA3uBEggvH+b4kC+HQd+sW6vm17XcQ==" saltValue="wOAQAX2Ay9ZgwxqpgbEI9A==" spinCount="100000" sheet="1" objects="1" scenarios="1"/>
  <mergeCells count="17">
    <mergeCell ref="A1:H1"/>
    <mergeCell ref="G5:G22"/>
    <mergeCell ref="A24:A26"/>
    <mergeCell ref="H24:H26"/>
    <mergeCell ref="H3:H22"/>
    <mergeCell ref="A3:A22"/>
    <mergeCell ref="D3:D22"/>
    <mergeCell ref="F3:F22"/>
    <mergeCell ref="D24:D26"/>
    <mergeCell ref="F24:F26"/>
    <mergeCell ref="B28:C28"/>
    <mergeCell ref="B29:C29"/>
    <mergeCell ref="B2:C2"/>
    <mergeCell ref="B3:C3"/>
    <mergeCell ref="B23:C23"/>
    <mergeCell ref="B24:C24"/>
    <mergeCell ref="B27:C27"/>
  </mergeCells>
  <dataValidations count="1">
    <dataValidation type="list" allowBlank="1" showInputMessage="1" showErrorMessage="1" sqref="E27:E28 E4 E23 E25" xr:uid="{00000000-0002-0000-0E00-000000000000}">
      <formula1>$A$31:$A$34</formula1>
    </dataValidation>
  </dataValidations>
  <pageMargins left="0.7" right="0.7" top="0.75" bottom="0.75" header="0.3" footer="0.3"/>
  <pageSetup paperSize="9"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O897"/>
  <sheetViews>
    <sheetView zoomScaleNormal="100" workbookViewId="0">
      <pane ySplit="1" topLeftCell="A2" activePane="bottomLeft" state="frozen"/>
      <selection pane="bottomLeft" sqref="A1:H1"/>
    </sheetView>
  </sheetViews>
  <sheetFormatPr baseColWidth="10" defaultColWidth="9" defaultRowHeight="15"/>
  <cols>
    <col min="1" max="1" width="8.1640625" style="108" customWidth="1"/>
    <col min="2" max="2" width="2.5" style="108" customWidth="1"/>
    <col min="3" max="3" width="50" style="108" customWidth="1"/>
    <col min="4" max="4" width="8.5" style="237" customWidth="1"/>
    <col min="5" max="6" width="9" style="127"/>
    <col min="7" max="7" width="50" style="108" customWidth="1"/>
    <col min="8" max="8" width="45.6640625" style="108" customWidth="1"/>
    <col min="9" max="9" width="9" style="357"/>
    <col min="10" max="11" width="9" style="357" hidden="1" customWidth="1"/>
    <col min="12" max="13" width="9" style="357"/>
    <col min="14" max="15" width="9" style="371"/>
    <col min="16" max="16384" width="9" style="357"/>
  </cols>
  <sheetData>
    <row r="1" spans="1:15" s="355" customFormat="1" ht="33.75" customHeight="1">
      <c r="A1" s="1034" t="s">
        <v>795</v>
      </c>
      <c r="B1" s="1034"/>
      <c r="C1" s="1034"/>
      <c r="D1" s="1034"/>
      <c r="E1" s="1034"/>
      <c r="F1" s="1034"/>
      <c r="G1" s="1034"/>
      <c r="H1" s="1034"/>
      <c r="J1" s="90"/>
      <c r="K1" s="90"/>
    </row>
    <row r="2" spans="1:15" s="356" customFormat="1" ht="30">
      <c r="A2" s="302" t="s">
        <v>103</v>
      </c>
      <c r="B2" s="592" t="s">
        <v>104</v>
      </c>
      <c r="C2" s="592"/>
      <c r="D2" s="303" t="s">
        <v>542</v>
      </c>
      <c r="E2" s="303" t="s">
        <v>106</v>
      </c>
      <c r="F2" s="303" t="s">
        <v>107</v>
      </c>
      <c r="G2" s="304" t="s">
        <v>108</v>
      </c>
      <c r="H2" s="304" t="s">
        <v>95</v>
      </c>
    </row>
    <row r="3" spans="1:15" ht="40.5" customHeight="1">
      <c r="A3" s="1066" t="s">
        <v>136</v>
      </c>
      <c r="B3" s="960" t="s">
        <v>1302</v>
      </c>
      <c r="C3" s="960"/>
      <c r="D3" s="1053">
        <f t="shared" ref="D3" si="0">IF(E3="All N/A",0,IF(E3="Answer all sub questions",2,IF(E3="Yes",2,IF(E3="Partial",2,IF(E3="No",2,IF(E3="",2))))))</f>
        <v>2</v>
      </c>
      <c r="E3" s="309" t="str">
        <f>IF(K5&gt;3,"Answer all sub questions",IF(K5=(2*1.001),"All N/A",IF(K5&gt;=2,"Yes",IF(K5=1.001,"No",IF(K5=0,"No",IF(K5&gt;=0.5,"Partial",IF(K5&lt;=1.5,"Partial")))))))</f>
        <v>Answer all sub questions</v>
      </c>
      <c r="F3" s="1053">
        <f>IF(E3="All N/A",D3,IF(E3="Answer all sub questions",0,IF(E3="Yes",D3,IF(E3="Partial",1,IF(E3="No",0,IF(E3="",0))))))</f>
        <v>0</v>
      </c>
      <c r="G3" s="6"/>
      <c r="H3" s="1061" t="s">
        <v>796</v>
      </c>
      <c r="N3" s="357"/>
      <c r="O3" s="357"/>
    </row>
    <row r="4" spans="1:15" ht="28.5" customHeight="1">
      <c r="A4" s="1067"/>
      <c r="B4" s="343"/>
      <c r="C4" s="344" t="s">
        <v>1303</v>
      </c>
      <c r="D4" s="1054"/>
      <c r="E4" s="3"/>
      <c r="F4" s="1054"/>
      <c r="G4" s="6"/>
      <c r="H4" s="1062"/>
      <c r="J4" s="301">
        <f t="shared" ref="J4:J5" si="1">IF(E4="",100,IF(E4="Yes",1,IF(E4="No",0,IF(E4="Partial",0.5,IF(E4="N/A",1.001)))))</f>
        <v>100</v>
      </c>
      <c r="N4" s="357"/>
      <c r="O4" s="357"/>
    </row>
    <row r="5" spans="1:15">
      <c r="A5" s="787"/>
      <c r="B5" s="358"/>
      <c r="C5" s="359" t="s">
        <v>2131</v>
      </c>
      <c r="D5" s="1055"/>
      <c r="E5" s="360" t="str">
        <f>IF('General AMR Module'!$Q$180="Answer all sub questions","",IF('General AMR Module'!$Q$180="","",'General AMR Module'!$Q$180))</f>
        <v/>
      </c>
      <c r="F5" s="1055"/>
      <c r="G5" s="361"/>
      <c r="H5" s="1063"/>
      <c r="J5" s="301">
        <f t="shared" si="1"/>
        <v>100</v>
      </c>
      <c r="K5" s="357">
        <f>SUM(J4:J5)</f>
        <v>200</v>
      </c>
      <c r="N5" s="357"/>
      <c r="O5" s="357"/>
    </row>
    <row r="6" spans="1:15" ht="38.25" customHeight="1">
      <c r="A6" s="362" t="s">
        <v>797</v>
      </c>
      <c r="B6" s="960" t="s">
        <v>798</v>
      </c>
      <c r="C6" s="960"/>
      <c r="D6" s="306">
        <f>IF(E6="N/A",0,IF(E6="Answer all sub questions",2,IF(E6="Yes",2,IF(E6="Partial",2,IF(E6="No",2,IF(E6="",2))))))</f>
        <v>2</v>
      </c>
      <c r="E6" s="3"/>
      <c r="F6" s="306">
        <f>IF(E6="N/A",D6,IF(E6="Answer all sub questions",0,IF(E6="Yes",D6,IF(E6="Partial",1,IF(E6="No",0,IF(E6="",0))))))</f>
        <v>0</v>
      </c>
      <c r="G6" s="6"/>
      <c r="H6" s="307" t="s">
        <v>799</v>
      </c>
      <c r="N6" s="357"/>
      <c r="O6" s="357"/>
    </row>
    <row r="7" spans="1:15" ht="64.5" customHeight="1">
      <c r="A7" s="1066" t="s">
        <v>134</v>
      </c>
      <c r="B7" s="960" t="s">
        <v>800</v>
      </c>
      <c r="C7" s="960"/>
      <c r="D7" s="1053">
        <f>IF(E7="All N/A",0,IF(E7="Answer all sub questions",5,IF(E7="Yes",5,IF(E7="Partial",5,IF(E7="No",5,IF(E7="",5))))))</f>
        <v>5</v>
      </c>
      <c r="E7" s="309" t="str">
        <f>IF(K15&gt;9,"Answer all sub questions",IF(K15=(8*1.001),"All N/A",IF(K15&gt;=8,"Yes",IF(K15=7.007,"No",IF(K15=6.006,"No",IF(K15=5.005,"No",IF(K15=4.004,"No",IF(K15=3.003,"No",IF(K15=2.002,"No",IF(K15=1.001,"No",IF(K15=0,"No",IF(K15&gt;=0.5,"Partial",IF(K15&lt;=7.5,"Partial")))))))))))))</f>
        <v>Answer all sub questions</v>
      </c>
      <c r="F7" s="1053">
        <f>IF(E7="All N/A",D7,IF(E7="Answer all sub questions",0,IF(E7="Yes",D7,IF(E7="Partial",1,IF(E7="No",0,IF(E7="",0))))))</f>
        <v>0</v>
      </c>
      <c r="G7" s="6"/>
      <c r="H7" s="1061" t="s">
        <v>801</v>
      </c>
      <c r="N7" s="357"/>
      <c r="O7" s="357"/>
    </row>
    <row r="8" spans="1:15" ht="30">
      <c r="A8" s="1067"/>
      <c r="B8" s="363"/>
      <c r="C8" s="316" t="s">
        <v>802</v>
      </c>
      <c r="D8" s="1054"/>
      <c r="E8" s="3"/>
      <c r="F8" s="1054"/>
      <c r="G8" s="6"/>
      <c r="H8" s="1062"/>
      <c r="J8" s="301">
        <f t="shared" ref="J8:J35" si="2">IF(E8="",100,IF(E8="Yes",1,IF(E8="No",0,IF(E8="Partial",0.5,IF(E8="N/A",1.001)))))</f>
        <v>100</v>
      </c>
      <c r="N8" s="357"/>
      <c r="O8" s="357"/>
    </row>
    <row r="9" spans="1:15" ht="60">
      <c r="A9" s="1067"/>
      <c r="B9" s="363"/>
      <c r="C9" s="316" t="s">
        <v>803</v>
      </c>
      <c r="D9" s="1054"/>
      <c r="E9" s="3"/>
      <c r="F9" s="1054"/>
      <c r="G9" s="6"/>
      <c r="H9" s="1062"/>
      <c r="J9" s="301">
        <f t="shared" si="2"/>
        <v>100</v>
      </c>
      <c r="N9" s="357"/>
      <c r="O9" s="357"/>
    </row>
    <row r="10" spans="1:15" ht="30">
      <c r="A10" s="1067"/>
      <c r="B10" s="363"/>
      <c r="C10" s="316" t="s">
        <v>804</v>
      </c>
      <c r="D10" s="1054"/>
      <c r="E10" s="3"/>
      <c r="F10" s="1054"/>
      <c r="G10" s="6"/>
      <c r="H10" s="1062"/>
      <c r="J10" s="301">
        <f t="shared" si="2"/>
        <v>100</v>
      </c>
      <c r="N10" s="357"/>
      <c r="O10" s="357"/>
    </row>
    <row r="11" spans="1:15" ht="30">
      <c r="A11" s="1067"/>
      <c r="B11" s="363"/>
      <c r="C11" s="316" t="s">
        <v>805</v>
      </c>
      <c r="D11" s="1054"/>
      <c r="E11" s="3"/>
      <c r="F11" s="1054"/>
      <c r="G11" s="6"/>
      <c r="H11" s="1062"/>
      <c r="J11" s="301">
        <f t="shared" si="2"/>
        <v>100</v>
      </c>
      <c r="N11" s="357"/>
      <c r="O11" s="357"/>
    </row>
    <row r="12" spans="1:15">
      <c r="A12" s="1067"/>
      <c r="B12" s="363"/>
      <c r="C12" s="316" t="s">
        <v>806</v>
      </c>
      <c r="D12" s="1054"/>
      <c r="E12" s="3"/>
      <c r="F12" s="1054"/>
      <c r="G12" s="6"/>
      <c r="H12" s="1062"/>
      <c r="J12" s="301">
        <f t="shared" si="2"/>
        <v>100</v>
      </c>
      <c r="N12" s="357"/>
      <c r="O12" s="357"/>
    </row>
    <row r="13" spans="1:15" ht="30">
      <c r="A13" s="1067"/>
      <c r="B13" s="363"/>
      <c r="C13" s="316" t="s">
        <v>807</v>
      </c>
      <c r="D13" s="1054"/>
      <c r="E13" s="3"/>
      <c r="F13" s="1054"/>
      <c r="G13" s="6"/>
      <c r="H13" s="1062"/>
      <c r="J13" s="301">
        <f t="shared" si="2"/>
        <v>100</v>
      </c>
      <c r="N13" s="357"/>
      <c r="O13" s="357"/>
    </row>
    <row r="14" spans="1:15" ht="30">
      <c r="A14" s="1067"/>
      <c r="B14" s="363"/>
      <c r="C14" s="316" t="s">
        <v>808</v>
      </c>
      <c r="D14" s="1054"/>
      <c r="E14" s="3"/>
      <c r="F14" s="1054"/>
      <c r="G14" s="6"/>
      <c r="H14" s="1062"/>
      <c r="J14" s="301">
        <f t="shared" si="2"/>
        <v>100</v>
      </c>
      <c r="N14" s="357"/>
      <c r="O14" s="357"/>
    </row>
    <row r="15" spans="1:15">
      <c r="A15" s="787"/>
      <c r="B15" s="364"/>
      <c r="C15" s="318" t="s">
        <v>2130</v>
      </c>
      <c r="D15" s="1055"/>
      <c r="E15" s="360" t="str">
        <f>IF('General AMR Module'!$Q$179="Answer all sub questions","",IF('General AMR Module'!$Q$179="","",'General AMR Module'!$Q$179))</f>
        <v/>
      </c>
      <c r="F15" s="1055"/>
      <c r="G15" s="361"/>
      <c r="H15" s="1063"/>
      <c r="J15" s="301">
        <f>IF(E15="",100,IF(E15="Yes",1,IF(E15="No",0,IF(E15="Partial",0.5,IF(E15="N/A",1.001)))))</f>
        <v>100</v>
      </c>
      <c r="K15" s="357">
        <f>SUM(J8:J15)</f>
        <v>800</v>
      </c>
      <c r="N15" s="357"/>
      <c r="O15" s="357"/>
    </row>
    <row r="16" spans="1:15" ht="42" customHeight="1">
      <c r="A16" s="1066" t="s">
        <v>809</v>
      </c>
      <c r="B16" s="1060" t="s">
        <v>810</v>
      </c>
      <c r="C16" s="960"/>
      <c r="D16" s="1053">
        <f t="shared" ref="D16" si="3">IF(E16="All N/A",0,IF(E16="Answer all sub questions",2,IF(E16="Yes",2,IF(E16="Partial",2,IF(E16="No",2,IF(E16="",2))))))</f>
        <v>2</v>
      </c>
      <c r="E16" s="309" t="str">
        <f>IF(K19&gt;4,"Answer all sub questions",IF(K19=(3*1.001),"All N/A",IF(K19&gt;=3,"Yes",IF(K19=2.002,"No",IF(K19=1.001,"No",IF(K19=0,"No",IF(K19&gt;=0.5,"Partial",IF(K19&lt;=2.5,"Partial"))))))))</f>
        <v>Answer all sub questions</v>
      </c>
      <c r="F16" s="1053">
        <f>IF(E16="All N/A",D16,IF(E16="Answer all sub questions",0,IF(E16="Yes",D16,IF(E16="Partial",1,IF(E16="No",0,IF(E16="",0))))))</f>
        <v>0</v>
      </c>
      <c r="G16" s="6"/>
      <c r="H16" s="1072" t="s">
        <v>811</v>
      </c>
      <c r="N16" s="357"/>
      <c r="O16" s="357"/>
    </row>
    <row r="17" spans="1:15" ht="30">
      <c r="A17" s="1067"/>
      <c r="B17" s="363"/>
      <c r="C17" s="316" t="s">
        <v>812</v>
      </c>
      <c r="D17" s="1054"/>
      <c r="E17" s="3"/>
      <c r="F17" s="1054"/>
      <c r="G17" s="6"/>
      <c r="H17" s="1072"/>
      <c r="J17" s="301">
        <f t="shared" si="2"/>
        <v>100</v>
      </c>
      <c r="N17" s="357"/>
      <c r="O17" s="357"/>
    </row>
    <row r="18" spans="1:15" ht="60">
      <c r="A18" s="1067"/>
      <c r="B18" s="363"/>
      <c r="C18" s="316" t="s">
        <v>813</v>
      </c>
      <c r="D18" s="1054"/>
      <c r="E18" s="3"/>
      <c r="F18" s="1054"/>
      <c r="G18" s="6"/>
      <c r="H18" s="1072"/>
      <c r="J18" s="301">
        <f t="shared" si="2"/>
        <v>100</v>
      </c>
      <c r="N18" s="357"/>
      <c r="O18" s="357"/>
    </row>
    <row r="19" spans="1:15" ht="30">
      <c r="A19" s="787"/>
      <c r="B19" s="363"/>
      <c r="C19" s="316" t="s">
        <v>814</v>
      </c>
      <c r="D19" s="1055"/>
      <c r="E19" s="3"/>
      <c r="F19" s="1055"/>
      <c r="G19" s="6"/>
      <c r="H19" s="1072"/>
      <c r="J19" s="301">
        <f t="shared" si="2"/>
        <v>100</v>
      </c>
      <c r="K19" s="357">
        <f>SUM(J17:J19)</f>
        <v>300</v>
      </c>
      <c r="N19" s="357"/>
      <c r="O19" s="357"/>
    </row>
    <row r="20" spans="1:15" ht="41.25" customHeight="1">
      <c r="A20" s="1066" t="s">
        <v>815</v>
      </c>
      <c r="B20" s="1060" t="s">
        <v>816</v>
      </c>
      <c r="C20" s="960"/>
      <c r="D20" s="1053">
        <f t="shared" ref="D20" si="4">IF(E20="All N/A",0,IF(E20="Answer all sub questions",2,IF(E20="Yes",2,IF(E20="Partial",2,IF(E20="No",2,IF(E20="",2))))))</f>
        <v>2</v>
      </c>
      <c r="E20" s="309" t="str">
        <f>IF(K28&gt;9,"Answer all sub questions",IF(K28=(8*1.001),"All N/A",IF(K28&gt;=8,"Yes",IF(K28=0,"No",IF(K28&gt;=0.5,"Partial",IF(K28&lt;=7.5,"Partial"))))))</f>
        <v>Answer all sub questions</v>
      </c>
      <c r="F20" s="1053">
        <f>IF(E20="All N/A",D20,IF(E20="Answer all sub questions",0,IF(E20="Yes",D20,IF(E20="Partial",1,IF(E20="No",0,IF(E20="",0))))))</f>
        <v>0</v>
      </c>
      <c r="G20" s="6"/>
      <c r="H20" s="1072" t="s">
        <v>817</v>
      </c>
      <c r="N20" s="357"/>
      <c r="O20" s="357"/>
    </row>
    <row r="21" spans="1:15">
      <c r="A21" s="1067"/>
      <c r="B21" s="363"/>
      <c r="C21" s="312" t="s">
        <v>818</v>
      </c>
      <c r="D21" s="1054"/>
      <c r="E21" s="3"/>
      <c r="F21" s="1054"/>
      <c r="G21" s="6"/>
      <c r="H21" s="1072"/>
      <c r="J21" s="301">
        <f t="shared" si="2"/>
        <v>100</v>
      </c>
      <c r="N21" s="357"/>
      <c r="O21" s="357"/>
    </row>
    <row r="22" spans="1:15">
      <c r="A22" s="1067"/>
      <c r="B22" s="363"/>
      <c r="C22" s="312" t="s">
        <v>819</v>
      </c>
      <c r="D22" s="1054"/>
      <c r="E22" s="3"/>
      <c r="F22" s="1054"/>
      <c r="G22" s="6"/>
      <c r="H22" s="1072"/>
      <c r="J22" s="301">
        <f t="shared" si="2"/>
        <v>100</v>
      </c>
      <c r="N22" s="357"/>
      <c r="O22" s="357"/>
    </row>
    <row r="23" spans="1:15">
      <c r="A23" s="1067"/>
      <c r="B23" s="363"/>
      <c r="C23" s="312" t="s">
        <v>820</v>
      </c>
      <c r="D23" s="1054"/>
      <c r="E23" s="3"/>
      <c r="F23" s="1054"/>
      <c r="G23" s="6"/>
      <c r="H23" s="1072"/>
      <c r="J23" s="301">
        <f t="shared" si="2"/>
        <v>100</v>
      </c>
      <c r="N23" s="357"/>
      <c r="O23" s="357"/>
    </row>
    <row r="24" spans="1:15">
      <c r="A24" s="1067"/>
      <c r="B24" s="363"/>
      <c r="C24" s="312" t="s">
        <v>821</v>
      </c>
      <c r="D24" s="1054"/>
      <c r="E24" s="3"/>
      <c r="F24" s="1054"/>
      <c r="G24" s="6"/>
      <c r="H24" s="1072"/>
      <c r="J24" s="301">
        <f t="shared" si="2"/>
        <v>100</v>
      </c>
      <c r="N24" s="357"/>
      <c r="O24" s="357"/>
    </row>
    <row r="25" spans="1:15">
      <c r="A25" s="1067"/>
      <c r="B25" s="363"/>
      <c r="C25" s="312" t="s">
        <v>822</v>
      </c>
      <c r="D25" s="1054"/>
      <c r="E25" s="3"/>
      <c r="F25" s="1054"/>
      <c r="G25" s="6"/>
      <c r="H25" s="1072"/>
      <c r="J25" s="301">
        <f t="shared" si="2"/>
        <v>100</v>
      </c>
      <c r="N25" s="357"/>
      <c r="O25" s="357"/>
    </row>
    <row r="26" spans="1:15" ht="15" customHeight="1">
      <c r="A26" s="1067"/>
      <c r="B26" s="363"/>
      <c r="C26" s="312" t="s">
        <v>823</v>
      </c>
      <c r="D26" s="1054"/>
      <c r="E26" s="3"/>
      <c r="F26" s="1054"/>
      <c r="G26" s="6"/>
      <c r="H26" s="1072"/>
      <c r="J26" s="301">
        <f t="shared" si="2"/>
        <v>100</v>
      </c>
      <c r="N26" s="357"/>
      <c r="O26" s="357"/>
    </row>
    <row r="27" spans="1:15">
      <c r="A27" s="1067"/>
      <c r="B27" s="363"/>
      <c r="C27" s="312" t="s">
        <v>824</v>
      </c>
      <c r="D27" s="1054"/>
      <c r="E27" s="3"/>
      <c r="F27" s="1054"/>
      <c r="G27" s="6"/>
      <c r="H27" s="1072"/>
      <c r="J27" s="301">
        <f t="shared" si="2"/>
        <v>100</v>
      </c>
      <c r="N27" s="357"/>
      <c r="O27" s="357"/>
    </row>
    <row r="28" spans="1:15">
      <c r="A28" s="787"/>
      <c r="B28" s="363"/>
      <c r="C28" s="312" t="s">
        <v>825</v>
      </c>
      <c r="D28" s="1055"/>
      <c r="E28" s="3"/>
      <c r="F28" s="1055"/>
      <c r="G28" s="6"/>
      <c r="H28" s="1072"/>
      <c r="J28" s="301">
        <f t="shared" si="2"/>
        <v>100</v>
      </c>
      <c r="K28" s="357">
        <f>SUM(J21:J28)</f>
        <v>800</v>
      </c>
      <c r="N28" s="357"/>
      <c r="O28" s="357"/>
    </row>
    <row r="29" spans="1:15" ht="42" customHeight="1">
      <c r="A29" s="1066" t="s">
        <v>826</v>
      </c>
      <c r="B29" s="1060" t="s">
        <v>827</v>
      </c>
      <c r="C29" s="960"/>
      <c r="D29" s="1053">
        <f t="shared" ref="D29" si="5">IF(E29="All N/A",0,IF(E29="Answer all sub questions",2,IF(E29="Yes",2,IF(E29="Partial",2,IF(E29="No",2,IF(E29="",2))))))</f>
        <v>2</v>
      </c>
      <c r="E29" s="309" t="str">
        <f>IF(K35&gt;7,"Answer all sub questions",IF(K35=(6*1.001),"All N/A",IF(K35&gt;=6,"Yes",IF(K35=0,"No",IF(K35&gt;=0.5,"Partial",IF(K35&lt;=5.5,"Partial"))))))</f>
        <v>Answer all sub questions</v>
      </c>
      <c r="F29" s="1053">
        <f>IF(E29="All N/A",D29,IF(E29="Answer all sub questions",0,IF(E29="Yes",D29,IF(E29="Partial",1,IF(E29="No",0,IF(E29="",0))))))</f>
        <v>0</v>
      </c>
      <c r="G29" s="6"/>
      <c r="H29" s="1072" t="s">
        <v>828</v>
      </c>
      <c r="N29" s="357"/>
      <c r="O29" s="357"/>
    </row>
    <row r="30" spans="1:15" ht="30">
      <c r="A30" s="1067"/>
      <c r="B30" s="363"/>
      <c r="C30" s="312" t="s">
        <v>829</v>
      </c>
      <c r="D30" s="1054"/>
      <c r="E30" s="3"/>
      <c r="F30" s="1054"/>
      <c r="G30" s="6"/>
      <c r="H30" s="1072"/>
      <c r="J30" s="301">
        <f t="shared" si="2"/>
        <v>100</v>
      </c>
      <c r="N30" s="357"/>
      <c r="O30" s="357"/>
    </row>
    <row r="31" spans="1:15">
      <c r="A31" s="1067"/>
      <c r="B31" s="363"/>
      <c r="C31" s="312" t="s">
        <v>830</v>
      </c>
      <c r="D31" s="1054"/>
      <c r="E31" s="3"/>
      <c r="F31" s="1054"/>
      <c r="G31" s="6"/>
      <c r="H31" s="1072"/>
      <c r="J31" s="301">
        <f t="shared" si="2"/>
        <v>100</v>
      </c>
      <c r="N31" s="357"/>
      <c r="O31" s="357"/>
    </row>
    <row r="32" spans="1:15">
      <c r="A32" s="1067"/>
      <c r="B32" s="363"/>
      <c r="C32" s="312" t="s">
        <v>831</v>
      </c>
      <c r="D32" s="1054"/>
      <c r="E32" s="3"/>
      <c r="F32" s="1054"/>
      <c r="G32" s="6"/>
      <c r="H32" s="1072"/>
      <c r="J32" s="301">
        <f t="shared" si="2"/>
        <v>100</v>
      </c>
      <c r="N32" s="357"/>
      <c r="O32" s="357"/>
    </row>
    <row r="33" spans="1:15">
      <c r="A33" s="1067"/>
      <c r="B33" s="363"/>
      <c r="C33" s="312" t="s">
        <v>832</v>
      </c>
      <c r="D33" s="1054"/>
      <c r="E33" s="3"/>
      <c r="F33" s="1054"/>
      <c r="G33" s="6"/>
      <c r="H33" s="1072"/>
      <c r="J33" s="301">
        <f t="shared" si="2"/>
        <v>100</v>
      </c>
      <c r="N33" s="357"/>
      <c r="O33" s="357"/>
    </row>
    <row r="34" spans="1:15">
      <c r="A34" s="1067"/>
      <c r="B34" s="363"/>
      <c r="C34" s="312" t="s">
        <v>833</v>
      </c>
      <c r="D34" s="1054"/>
      <c r="E34" s="3"/>
      <c r="F34" s="1054"/>
      <c r="G34" s="6"/>
      <c r="H34" s="1072"/>
      <c r="J34" s="301">
        <f t="shared" si="2"/>
        <v>100</v>
      </c>
      <c r="N34" s="357"/>
      <c r="O34" s="357"/>
    </row>
    <row r="35" spans="1:15">
      <c r="A35" s="787"/>
      <c r="B35" s="357"/>
      <c r="C35" s="353" t="s">
        <v>834</v>
      </c>
      <c r="D35" s="1055"/>
      <c r="E35" s="3"/>
      <c r="F35" s="1055"/>
      <c r="G35" s="6"/>
      <c r="H35" s="1072"/>
      <c r="J35" s="301">
        <f t="shared" si="2"/>
        <v>100</v>
      </c>
      <c r="K35" s="357">
        <f>SUM(J30:J35)</f>
        <v>600</v>
      </c>
      <c r="N35" s="357"/>
      <c r="O35" s="357"/>
    </row>
    <row r="36" spans="1:15" ht="42.75" customHeight="1">
      <c r="A36" s="362" t="s">
        <v>835</v>
      </c>
      <c r="B36" s="1060" t="s">
        <v>836</v>
      </c>
      <c r="C36" s="960"/>
      <c r="D36" s="306">
        <f>IF(E36="N/A",0,IF(E36="Answer all sub questions",2,IF(E36="Yes",2,IF(E36="Partial",2,IF(E36="No",2,IF(E36="",2))))))</f>
        <v>2</v>
      </c>
      <c r="E36" s="3"/>
      <c r="F36" s="306">
        <f>IF(E36="N/A",D36,IF(E36="Answer all sub questions",0,IF(E36="Yes",D36,IF(E36="Partial",1,IF(E36="No",0,IF(E36="",0))))))</f>
        <v>0</v>
      </c>
      <c r="G36" s="6"/>
      <c r="H36" s="307" t="s">
        <v>837</v>
      </c>
      <c r="N36" s="357"/>
      <c r="O36" s="357"/>
    </row>
    <row r="37" spans="1:15" ht="54.75" customHeight="1">
      <c r="A37" s="362" t="s">
        <v>838</v>
      </c>
      <c r="B37" s="1060" t="s">
        <v>839</v>
      </c>
      <c r="C37" s="960"/>
      <c r="D37" s="306">
        <f>IF(E37="N/A",0,IF(E37="Answer all sub questions",2,IF(E37="Yes",2,IF(E37="Partial",2,IF(E37="No",2,IF(E37="",2))))))</f>
        <v>2</v>
      </c>
      <c r="E37" s="3"/>
      <c r="F37" s="306">
        <f>IF(E37="N/A",D37,IF(E37="Answer all sub questions",0,IF(E37="Yes",D37,IF(E37="Partial",1,IF(E37="No",0,IF(E37="",0))))))</f>
        <v>0</v>
      </c>
      <c r="G37" s="6"/>
      <c r="H37" s="307" t="s">
        <v>840</v>
      </c>
      <c r="N37" s="357"/>
      <c r="O37" s="357"/>
    </row>
    <row r="38" spans="1:15" ht="41.25" customHeight="1">
      <c r="A38" s="1066" t="s">
        <v>269</v>
      </c>
      <c r="B38" s="1083" t="s">
        <v>841</v>
      </c>
      <c r="C38" s="1084"/>
      <c r="D38" s="1053">
        <f t="shared" ref="D38" si="6">IF(E38="All N/A",0,IF(E38="Answer all sub questions",2,IF(E38="Yes",2,IF(E38="Partial",2,IF(E38="No",2,IF(E38="",2))))))</f>
        <v>2</v>
      </c>
      <c r="E38" s="309" t="str">
        <f>IF(K44&gt;7,"Answer all sub questions",IF(K44=(6*1.001),"All N/A",IF(K44&gt;=6,"Yes",IF(K44=2.002,"No",IF(K44=1.001,"No",IF(K44=0,"No",IF(K44&gt;=0.5,"Partial",IF(K44&lt;=5.5,"Partial"))))))))</f>
        <v>Answer all sub questions</v>
      </c>
      <c r="F38" s="1053">
        <f>IF(E38="All N/A",D38,IF(E38="Answer all sub questions",0,IF(E38="Yes",D38,IF(E38="Partial",1,IF(E38="No",0,IF(E38="",0))))))</f>
        <v>0</v>
      </c>
      <c r="G38" s="6"/>
      <c r="H38" s="1061" t="s">
        <v>842</v>
      </c>
      <c r="N38" s="357"/>
      <c r="O38" s="357"/>
    </row>
    <row r="39" spans="1:15" ht="45">
      <c r="A39" s="1067"/>
      <c r="B39" s="363"/>
      <c r="C39" s="312" t="s">
        <v>843</v>
      </c>
      <c r="D39" s="1054"/>
      <c r="E39" s="3"/>
      <c r="F39" s="1054"/>
      <c r="G39" s="6"/>
      <c r="H39" s="1062"/>
      <c r="J39" s="301">
        <f t="shared" ref="J39:J42" si="7">IF(E39="",100,IF(E39="Yes",1,IF(E39="No",0,IF(E39="Partial",0.5,IF(E39="N/A",1.001)))))</f>
        <v>100</v>
      </c>
      <c r="N39" s="357"/>
      <c r="O39" s="357"/>
    </row>
    <row r="40" spans="1:15" ht="27" customHeight="1">
      <c r="A40" s="1067"/>
      <c r="B40" s="363"/>
      <c r="C40" s="316" t="s">
        <v>844</v>
      </c>
      <c r="D40" s="1054"/>
      <c r="E40" s="3"/>
      <c r="F40" s="1054"/>
      <c r="G40" s="6"/>
      <c r="H40" s="1062"/>
      <c r="J40" s="301">
        <f t="shared" si="7"/>
        <v>100</v>
      </c>
      <c r="N40" s="357"/>
      <c r="O40" s="357"/>
    </row>
    <row r="41" spans="1:15" ht="30">
      <c r="A41" s="1067"/>
      <c r="B41" s="365"/>
      <c r="C41" s="366" t="s">
        <v>845</v>
      </c>
      <c r="D41" s="1054"/>
      <c r="E41" s="3"/>
      <c r="F41" s="1054"/>
      <c r="G41" s="6"/>
      <c r="H41" s="1062"/>
      <c r="J41" s="301">
        <f t="shared" si="7"/>
        <v>100</v>
      </c>
      <c r="N41" s="357"/>
      <c r="O41" s="357"/>
    </row>
    <row r="42" spans="1:15" ht="45">
      <c r="A42" s="1067"/>
      <c r="B42" s="357"/>
      <c r="C42" s="108" t="s">
        <v>846</v>
      </c>
      <c r="D42" s="1054"/>
      <c r="E42" s="3"/>
      <c r="F42" s="1054"/>
      <c r="G42" s="6"/>
      <c r="H42" s="1062"/>
      <c r="J42" s="301">
        <f t="shared" si="7"/>
        <v>100</v>
      </c>
      <c r="N42" s="357"/>
      <c r="O42" s="357"/>
    </row>
    <row r="43" spans="1:15" s="108" customFormat="1" ht="12.75" customHeight="1">
      <c r="A43" s="1067"/>
      <c r="B43" s="317"/>
      <c r="C43" s="318" t="s">
        <v>1236</v>
      </c>
      <c r="D43" s="1054"/>
      <c r="E43" s="319" t="str">
        <f>IF('Set Audit Scope'!$F$5="Choose from drop-down menu --&gt;","",IF('Set Audit Scope'!$F$5="","",IF('Set Audit Scope'!$F$5="No","N/A",IF('Set Audit Scope'!$F$5="N/A","N/A",IF('Set Audit Scope'!$F$5="Yes",(IF('Urine Module'!$Q$172="","",IF('Urine Module'!$Q$172&lt;&gt;"",'Urine Module'!$Q$172))))))))</f>
        <v/>
      </c>
      <c r="F43" s="1054"/>
      <c r="G43" s="1079"/>
      <c r="H43" s="1062"/>
      <c r="J43" s="95">
        <f>IF(E43="",100,IF(E43="Yes",1,IF(E43="No",0,IF(E43="Partial",0.5,IF(E43="N/A",1.001)))))</f>
        <v>100</v>
      </c>
      <c r="K43" s="357"/>
    </row>
    <row r="44" spans="1:15" s="108" customFormat="1" ht="12.75" customHeight="1">
      <c r="A44" s="787"/>
      <c r="B44" s="317"/>
      <c r="C44" s="318" t="s">
        <v>1237</v>
      </c>
      <c r="D44" s="1055"/>
      <c r="E44" s="319" t="str">
        <f>IF('Set Audit Scope'!$F$5="Choose from drop-down menu --&gt;","",IF('Set Audit Scope'!$F$5="","",IF('Set Audit Scope'!$F$5="No","N/A",IF('Set Audit Scope'!$F$5="N/A","N/A",IF('Set Audit Scope'!$F$5="Yes",(IF('Urine Module'!$Q$173="","",IF('Urine Module'!$Q$173&lt;&gt;"",'Urine Module'!$Q$173))))))))</f>
        <v/>
      </c>
      <c r="F44" s="1055"/>
      <c r="G44" s="1081"/>
      <c r="H44" s="1063"/>
      <c r="J44" s="95">
        <f>IF(E44="",100,IF(E44="Yes",1,IF(E44="No",0,IF(E44="Partial",0.5,IF(E44="N/A",1.001)))))</f>
        <v>100</v>
      </c>
      <c r="K44" s="108">
        <f>SUM(J39:J44)</f>
        <v>600</v>
      </c>
    </row>
    <row r="45" spans="1:15" ht="43.5" customHeight="1">
      <c r="A45" s="367" t="s">
        <v>847</v>
      </c>
      <c r="B45" s="1060" t="s">
        <v>848</v>
      </c>
      <c r="C45" s="960"/>
      <c r="D45" s="306">
        <f>IF(E45="N/A",0,IF(E45="Answer all sub questions",2,IF(E45="Yes",2,IF(E45="Partial",2,IF(E45="No",2,IF(E45="",2))))))</f>
        <v>2</v>
      </c>
      <c r="E45" s="3"/>
      <c r="F45" s="306">
        <f>IF(E45="N/A",D45,IF(E45="Answer all sub questions",0,IF(E45="Yes",D45,IF(E45="Partial",1,IF(E45="No",0,IF(E45="",0))))))</f>
        <v>0</v>
      </c>
      <c r="G45" s="6"/>
      <c r="H45" s="307" t="s">
        <v>849</v>
      </c>
      <c r="N45" s="357"/>
      <c r="O45" s="357"/>
    </row>
    <row r="46" spans="1:15" ht="40.5" customHeight="1">
      <c r="A46" s="1066" t="s">
        <v>137</v>
      </c>
      <c r="B46" s="1074" t="s">
        <v>1304</v>
      </c>
      <c r="C46" s="1009"/>
      <c r="D46" s="1053">
        <f>IF(E47="All N/A",0,IF(E47="Answer all sub questions",2,IF(E47="Yes",2,IF(E47="Partial",2,IF(E47="No",2,IF(E47="",2))))))</f>
        <v>2</v>
      </c>
      <c r="E46" s="309" t="str">
        <f>IF(K48&gt;3,"Answer all sub questions",IF(K48=(2*1.001),"All N/A",IF(K48&gt;=2,"Yes",IF(K48=1.001,"No",IF(K48=0,"No",IF(K48&gt;=0.5,"Partial",IF(K48&lt;=1.5,"Partial")))))))</f>
        <v>Answer all sub questions</v>
      </c>
      <c r="F46" s="1053">
        <f>IF(E47="All N/A",D46,IF(E47="Answer all sub questions",0,IF(E47="Yes",D46,IF(E47="Partial",1,IF(E47="No",0,IF(E47="",0))))))</f>
        <v>0</v>
      </c>
      <c r="G46" s="6"/>
      <c r="H46" s="1061" t="s">
        <v>850</v>
      </c>
      <c r="N46" s="357"/>
      <c r="O46" s="357"/>
    </row>
    <row r="47" spans="1:15" ht="54" customHeight="1">
      <c r="A47" s="1067"/>
      <c r="B47" s="368"/>
      <c r="C47" s="369" t="s">
        <v>1305</v>
      </c>
      <c r="D47" s="1054"/>
      <c r="E47" s="3"/>
      <c r="F47" s="1054"/>
      <c r="G47" s="6"/>
      <c r="H47" s="1062"/>
      <c r="J47" s="95">
        <f>IF(E47="",100,IF(E47="Yes",1,IF(E47="No",0,IF(E47="Partial",0.5,IF(E47="N/A",1.001)))))</f>
        <v>100</v>
      </c>
      <c r="N47" s="357"/>
      <c r="O47" s="357"/>
    </row>
    <row r="48" spans="1:15" ht="13.5" customHeight="1">
      <c r="A48" s="787"/>
      <c r="B48" s="317"/>
      <c r="C48" s="359" t="s">
        <v>2132</v>
      </c>
      <c r="D48" s="1055"/>
      <c r="E48" s="360" t="str">
        <f>IF('General AMR Module'!$Q$181="Answer all sub questions","",IF('General AMR Module'!$Q$181="","",'General AMR Module'!$Q$181))</f>
        <v/>
      </c>
      <c r="F48" s="1055"/>
      <c r="G48" s="361"/>
      <c r="H48" s="1063"/>
      <c r="J48" s="95">
        <f>IF(E48="",100,IF(E48="Yes",1,IF(E48="No",0,IF(E48="Partial",0.5,IF(E48="N/A",1.001)))))</f>
        <v>100</v>
      </c>
      <c r="K48" s="357">
        <f>SUM(J47:J48)</f>
        <v>200</v>
      </c>
      <c r="N48" s="357"/>
      <c r="O48" s="357"/>
    </row>
    <row r="49" spans="1:15" ht="60.75" customHeight="1">
      <c r="A49" s="362" t="s">
        <v>851</v>
      </c>
      <c r="B49" s="1085" t="s">
        <v>852</v>
      </c>
      <c r="C49" s="1015"/>
      <c r="D49" s="306">
        <f>IF(E49="N/A",0,IF(E49="Answer all sub questions",2,IF(E49="Yes",2,IF(E49="Partial",2,IF(E49="No",2,IF(E49="",2))))))</f>
        <v>2</v>
      </c>
      <c r="E49" s="3"/>
      <c r="F49" s="306">
        <f>IF(E49="N/A",D49,IF(E49="Answer all sub questions",0,IF(E49="Yes",D49,IF(E49="Partial",1,IF(E49="No",0,IF(E49="",0))))))</f>
        <v>0</v>
      </c>
      <c r="G49" s="6"/>
      <c r="H49" s="307" t="s">
        <v>853</v>
      </c>
      <c r="N49" s="357"/>
      <c r="O49" s="357"/>
    </row>
    <row r="50" spans="1:15" ht="66.75" customHeight="1">
      <c r="A50" s="362" t="s">
        <v>854</v>
      </c>
      <c r="B50" s="1060" t="s">
        <v>855</v>
      </c>
      <c r="C50" s="960"/>
      <c r="D50" s="306">
        <f>IF(E50="N/A",0,IF(E50="Answer all sub questions",2,IF(E50="Yes",2,IF(E50="Partial",2,IF(E50="No",2,IF(E50="",2))))))</f>
        <v>2</v>
      </c>
      <c r="E50" s="3"/>
      <c r="F50" s="306">
        <f>IF(E50="N/A",D50,IF(E50="Answer all sub questions",0,IF(E50="Yes",D50,IF(E50="Partial",1,IF(E50="No",0,IF(E50="",0))))))</f>
        <v>0</v>
      </c>
      <c r="G50" s="6"/>
      <c r="H50" s="307" t="s">
        <v>856</v>
      </c>
      <c r="N50" s="357"/>
      <c r="O50" s="357"/>
    </row>
    <row r="51" spans="1:15" ht="77.75" customHeight="1">
      <c r="A51" s="362" t="s">
        <v>857</v>
      </c>
      <c r="B51" s="1086" t="s">
        <v>858</v>
      </c>
      <c r="C51" s="1087"/>
      <c r="D51" s="306">
        <f>IF(E51="N/A",0,IF(E51="Answer all sub questions",2,IF(E51="Yes",2,IF(E51="Partial",2,IF(E51="No",2,IF(E51="",2))))))</f>
        <v>2</v>
      </c>
      <c r="E51" s="3"/>
      <c r="F51" s="306">
        <f>IF(E51="N/A",D51,IF(E51="Answer all sub questions",0,IF(E51="Yes",D51,IF(E51="Partial",1,IF(E51="No",0,IF(E51="",0))))))</f>
        <v>0</v>
      </c>
      <c r="G51" s="6"/>
      <c r="H51" s="307" t="s">
        <v>859</v>
      </c>
      <c r="N51" s="357"/>
      <c r="O51" s="357"/>
    </row>
    <row r="52" spans="1:15" ht="55.5" customHeight="1">
      <c r="A52" s="362" t="s">
        <v>860</v>
      </c>
      <c r="B52" s="1060" t="s">
        <v>861</v>
      </c>
      <c r="C52" s="960"/>
      <c r="D52" s="306">
        <f>IF(E52="N/A",0,IF(E52="Answer all sub questions",2,IF(E52="Yes",2,IF(E52="Partial",2,IF(E52="No",2,IF(E52="",2))))))</f>
        <v>2</v>
      </c>
      <c r="E52" s="3"/>
      <c r="F52" s="306">
        <f>IF(E52="N/A",D52,IF(E52="Answer all sub questions",0,IF(E52="Yes",D52,IF(E52="Partial",1,IF(E52="No",0,IF(E52="",0))))))</f>
        <v>0</v>
      </c>
      <c r="G52" s="6"/>
      <c r="H52" s="307" t="s">
        <v>862</v>
      </c>
      <c r="N52" s="357"/>
      <c r="O52" s="357"/>
    </row>
    <row r="53" spans="1:15" ht="77.5" customHeight="1">
      <c r="A53" s="362" t="s">
        <v>863</v>
      </c>
      <c r="B53" s="1060" t="s">
        <v>864</v>
      </c>
      <c r="C53" s="960"/>
      <c r="D53" s="306">
        <f>IF(E53="N/A",0,IF(E53="Answer all sub questions",2,IF(E53="Yes",2,IF(E53="Partial",2,IF(E53="No",2,IF(E53="",2))))))</f>
        <v>2</v>
      </c>
      <c r="E53" s="3"/>
      <c r="F53" s="306">
        <f>IF(E53="N/A",D53,IF(E53="Answer all sub questions",0,IF(E53="Yes",D53,IF(E53="Partial",1,IF(E53="No",0,IF(E53="",0))))))</f>
        <v>0</v>
      </c>
      <c r="G53" s="6"/>
      <c r="H53" s="307" t="s">
        <v>865</v>
      </c>
      <c r="N53" s="357"/>
      <c r="O53" s="357"/>
    </row>
    <row r="54" spans="1:15" ht="14">
      <c r="A54" s="362"/>
      <c r="B54" s="650" t="s">
        <v>186</v>
      </c>
      <c r="C54" s="536"/>
      <c r="D54" s="309">
        <f>SUM(D3:D53)</f>
        <v>35</v>
      </c>
      <c r="E54" s="309"/>
      <c r="F54" s="309">
        <f>SUM(F3:F53)</f>
        <v>0</v>
      </c>
      <c r="G54" s="352"/>
      <c r="H54" s="221"/>
      <c r="N54" s="357"/>
      <c r="O54" s="357"/>
    </row>
    <row r="55" spans="1:15" ht="14">
      <c r="B55" s="353"/>
      <c r="C55" s="353"/>
      <c r="E55" s="370"/>
      <c r="G55" s="353"/>
      <c r="N55" s="357"/>
      <c r="O55" s="357"/>
    </row>
    <row r="56" spans="1:15" ht="14" hidden="1">
      <c r="A56" s="357"/>
      <c r="B56" s="353"/>
      <c r="C56" s="353"/>
      <c r="E56" s="370"/>
      <c r="G56" s="353"/>
      <c r="N56" s="357"/>
      <c r="O56" s="357"/>
    </row>
    <row r="57" spans="1:15" hidden="1">
      <c r="A57" s="357" t="s">
        <v>26</v>
      </c>
      <c r="B57" s="353"/>
      <c r="C57" s="353"/>
      <c r="E57" s="370"/>
      <c r="G57" s="353"/>
      <c r="N57" s="357"/>
      <c r="O57" s="357"/>
    </row>
    <row r="58" spans="1:15" hidden="1">
      <c r="A58" s="357" t="s">
        <v>187</v>
      </c>
      <c r="B58" s="353"/>
      <c r="C58" s="353"/>
      <c r="E58" s="370"/>
      <c r="G58" s="353"/>
      <c r="N58" s="357"/>
      <c r="O58" s="357"/>
    </row>
    <row r="59" spans="1:15" hidden="1">
      <c r="A59" s="357" t="s">
        <v>29</v>
      </c>
      <c r="B59" s="353"/>
      <c r="C59" s="353"/>
      <c r="E59" s="370"/>
      <c r="G59" s="353"/>
      <c r="N59" s="357"/>
      <c r="O59" s="357"/>
    </row>
    <row r="60" spans="1:15" hidden="1">
      <c r="A60" s="357" t="s">
        <v>76</v>
      </c>
      <c r="B60" s="353"/>
      <c r="C60" s="353"/>
      <c r="E60" s="370"/>
      <c r="G60" s="353"/>
      <c r="N60" s="357"/>
      <c r="O60" s="357"/>
    </row>
    <row r="61" spans="1:15" ht="14">
      <c r="B61" s="353"/>
      <c r="C61" s="353"/>
      <c r="E61" s="370"/>
      <c r="G61" s="353"/>
      <c r="N61" s="357"/>
      <c r="O61" s="357"/>
    </row>
    <row r="62" spans="1:15" ht="14">
      <c r="B62" s="353"/>
      <c r="C62" s="353"/>
      <c r="E62" s="370"/>
      <c r="G62" s="353"/>
      <c r="N62" s="357"/>
      <c r="O62" s="357"/>
    </row>
    <row r="63" spans="1:15" ht="14">
      <c r="B63" s="353"/>
      <c r="C63" s="353"/>
      <c r="E63" s="370"/>
      <c r="G63" s="353"/>
      <c r="N63" s="357"/>
      <c r="O63" s="357"/>
    </row>
    <row r="64" spans="1:15" ht="14">
      <c r="B64" s="353"/>
      <c r="C64" s="353"/>
      <c r="E64" s="370"/>
      <c r="G64" s="353"/>
      <c r="N64" s="357"/>
      <c r="O64" s="357"/>
    </row>
    <row r="65" spans="2:15" ht="14">
      <c r="B65" s="353"/>
      <c r="C65" s="353"/>
      <c r="E65" s="370"/>
      <c r="G65" s="353"/>
      <c r="N65" s="357"/>
      <c r="O65" s="357"/>
    </row>
    <row r="66" spans="2:15" ht="14">
      <c r="B66" s="353"/>
      <c r="C66" s="353"/>
      <c r="E66" s="370"/>
      <c r="G66" s="353"/>
      <c r="N66" s="357"/>
      <c r="O66" s="357"/>
    </row>
    <row r="67" spans="2:15" ht="14">
      <c r="B67" s="353"/>
      <c r="C67" s="353"/>
      <c r="E67" s="370"/>
      <c r="G67" s="353"/>
      <c r="N67" s="357"/>
      <c r="O67" s="357"/>
    </row>
    <row r="68" spans="2:15" ht="14">
      <c r="B68" s="353"/>
      <c r="C68" s="353"/>
      <c r="E68" s="370"/>
      <c r="G68" s="353"/>
      <c r="N68" s="357"/>
      <c r="O68" s="357"/>
    </row>
    <row r="69" spans="2:15" ht="14">
      <c r="B69" s="353"/>
      <c r="C69" s="353"/>
      <c r="E69" s="370"/>
      <c r="G69" s="353"/>
      <c r="N69" s="357"/>
      <c r="O69" s="357"/>
    </row>
    <row r="70" spans="2:15" ht="14">
      <c r="B70" s="353"/>
      <c r="C70" s="353"/>
      <c r="E70" s="370"/>
      <c r="G70" s="353"/>
      <c r="N70" s="357"/>
      <c r="O70" s="357"/>
    </row>
    <row r="71" spans="2:15" ht="14">
      <c r="B71" s="353"/>
      <c r="C71" s="353"/>
      <c r="E71" s="370"/>
      <c r="G71" s="353"/>
      <c r="N71" s="357"/>
      <c r="O71" s="357"/>
    </row>
    <row r="72" spans="2:15" ht="14">
      <c r="B72" s="353"/>
      <c r="C72" s="353"/>
      <c r="E72" s="370"/>
      <c r="G72" s="353"/>
      <c r="N72" s="357"/>
      <c r="O72" s="357"/>
    </row>
    <row r="73" spans="2:15" ht="14">
      <c r="B73" s="353"/>
      <c r="C73" s="353"/>
      <c r="E73" s="370"/>
      <c r="G73" s="353"/>
      <c r="N73" s="357"/>
      <c r="O73" s="357"/>
    </row>
    <row r="74" spans="2:15" ht="14">
      <c r="B74" s="353"/>
      <c r="C74" s="353"/>
      <c r="E74" s="370"/>
      <c r="G74" s="353"/>
      <c r="N74" s="357"/>
      <c r="O74" s="357"/>
    </row>
    <row r="75" spans="2:15" ht="14">
      <c r="B75" s="353"/>
      <c r="C75" s="353"/>
      <c r="E75" s="370"/>
      <c r="G75" s="353"/>
      <c r="N75" s="357"/>
      <c r="O75" s="357"/>
    </row>
    <row r="76" spans="2:15" ht="14">
      <c r="B76" s="353"/>
      <c r="C76" s="353"/>
      <c r="E76" s="370"/>
      <c r="G76" s="353"/>
      <c r="N76" s="357"/>
      <c r="O76" s="357"/>
    </row>
    <row r="77" spans="2:15" ht="14">
      <c r="B77" s="353"/>
      <c r="C77" s="353"/>
      <c r="E77" s="370"/>
      <c r="G77" s="353"/>
      <c r="N77" s="357"/>
      <c r="O77" s="357"/>
    </row>
    <row r="78" spans="2:15" ht="14">
      <c r="B78" s="353"/>
      <c r="C78" s="353"/>
      <c r="E78" s="370"/>
      <c r="G78" s="353"/>
      <c r="N78" s="357"/>
      <c r="O78" s="357"/>
    </row>
    <row r="79" spans="2:15" ht="14">
      <c r="B79" s="353"/>
      <c r="C79" s="353"/>
      <c r="E79" s="370"/>
      <c r="G79" s="353"/>
      <c r="N79" s="357"/>
      <c r="O79" s="357"/>
    </row>
    <row r="80" spans="2:15" ht="14">
      <c r="B80" s="353"/>
      <c r="C80" s="353"/>
      <c r="E80" s="370"/>
      <c r="G80" s="353"/>
      <c r="N80" s="357"/>
      <c r="O80" s="357"/>
    </row>
    <row r="81" spans="2:15" ht="14">
      <c r="B81" s="353"/>
      <c r="C81" s="353"/>
      <c r="E81" s="370"/>
      <c r="G81" s="353"/>
      <c r="N81" s="357"/>
      <c r="O81" s="357"/>
    </row>
    <row r="82" spans="2:15" ht="14">
      <c r="B82" s="353"/>
      <c r="C82" s="353"/>
      <c r="E82" s="370"/>
      <c r="G82" s="353"/>
      <c r="N82" s="357"/>
      <c r="O82" s="357"/>
    </row>
    <row r="83" spans="2:15" ht="14">
      <c r="B83" s="353"/>
      <c r="C83" s="353"/>
      <c r="E83" s="370"/>
      <c r="G83" s="353"/>
      <c r="N83" s="357"/>
      <c r="O83" s="357"/>
    </row>
    <row r="84" spans="2:15" ht="14">
      <c r="B84" s="353"/>
      <c r="C84" s="353"/>
      <c r="E84" s="370"/>
      <c r="G84" s="353"/>
      <c r="N84" s="357"/>
      <c r="O84" s="357"/>
    </row>
    <row r="85" spans="2:15" ht="14">
      <c r="B85" s="353"/>
      <c r="C85" s="353"/>
      <c r="E85" s="370"/>
      <c r="G85" s="353"/>
      <c r="N85" s="357"/>
      <c r="O85" s="357"/>
    </row>
    <row r="86" spans="2:15" ht="14">
      <c r="B86" s="353"/>
      <c r="C86" s="353"/>
      <c r="E86" s="370"/>
      <c r="G86" s="353"/>
      <c r="N86" s="357"/>
      <c r="O86" s="357"/>
    </row>
    <row r="87" spans="2:15" ht="14">
      <c r="B87" s="353"/>
      <c r="C87" s="353"/>
      <c r="E87" s="370"/>
      <c r="G87" s="353"/>
      <c r="N87" s="357"/>
      <c r="O87" s="357"/>
    </row>
    <row r="88" spans="2:15" ht="14">
      <c r="B88" s="353"/>
      <c r="C88" s="353"/>
      <c r="E88" s="370"/>
      <c r="G88" s="353"/>
      <c r="N88" s="357"/>
      <c r="O88" s="357"/>
    </row>
    <row r="89" spans="2:15" ht="14">
      <c r="B89" s="353"/>
      <c r="C89" s="353"/>
      <c r="E89" s="370"/>
      <c r="G89" s="353"/>
      <c r="N89" s="357"/>
      <c r="O89" s="357"/>
    </row>
    <row r="90" spans="2:15" ht="14">
      <c r="B90" s="353"/>
      <c r="C90" s="353"/>
      <c r="E90" s="370"/>
      <c r="G90" s="353"/>
      <c r="N90" s="357"/>
      <c r="O90" s="357"/>
    </row>
    <row r="91" spans="2:15" ht="14">
      <c r="B91" s="353"/>
      <c r="C91" s="353"/>
      <c r="E91" s="370"/>
      <c r="G91" s="353"/>
      <c r="N91" s="357"/>
      <c r="O91" s="357"/>
    </row>
    <row r="92" spans="2:15" ht="14">
      <c r="B92" s="353"/>
      <c r="C92" s="353"/>
      <c r="E92" s="370"/>
      <c r="G92" s="353"/>
      <c r="N92" s="357"/>
      <c r="O92" s="357"/>
    </row>
    <row r="93" spans="2:15" ht="14">
      <c r="B93" s="353"/>
      <c r="C93" s="353"/>
      <c r="E93" s="370"/>
      <c r="G93" s="353"/>
      <c r="N93" s="357"/>
      <c r="O93" s="357"/>
    </row>
    <row r="94" spans="2:15" ht="14">
      <c r="B94" s="353"/>
      <c r="C94" s="353"/>
      <c r="E94" s="370"/>
      <c r="G94" s="353"/>
      <c r="N94" s="357"/>
      <c r="O94" s="357"/>
    </row>
    <row r="95" spans="2:15" ht="14">
      <c r="B95" s="353"/>
      <c r="C95" s="353"/>
      <c r="E95" s="370"/>
      <c r="G95" s="353"/>
      <c r="N95" s="357"/>
      <c r="O95" s="357"/>
    </row>
    <row r="96" spans="2:15" ht="14">
      <c r="B96" s="353"/>
      <c r="C96" s="353"/>
      <c r="E96" s="370"/>
      <c r="G96" s="353"/>
      <c r="N96" s="357"/>
      <c r="O96" s="357"/>
    </row>
    <row r="97" spans="2:15" ht="14">
      <c r="B97" s="353"/>
      <c r="C97" s="353"/>
      <c r="E97" s="370"/>
      <c r="G97" s="353"/>
      <c r="N97" s="357"/>
      <c r="O97" s="357"/>
    </row>
    <row r="98" spans="2:15" ht="14">
      <c r="B98" s="353"/>
      <c r="C98" s="353"/>
      <c r="E98" s="370"/>
      <c r="G98" s="353"/>
      <c r="N98" s="357"/>
      <c r="O98" s="357"/>
    </row>
    <row r="99" spans="2:15" ht="14">
      <c r="B99" s="353"/>
      <c r="C99" s="353"/>
      <c r="E99" s="370"/>
      <c r="G99" s="353"/>
      <c r="N99" s="357"/>
      <c r="O99" s="357"/>
    </row>
    <row r="100" spans="2:15" ht="14">
      <c r="B100" s="353"/>
      <c r="C100" s="353"/>
      <c r="E100" s="370"/>
      <c r="G100" s="353"/>
      <c r="N100" s="357"/>
      <c r="O100" s="357"/>
    </row>
    <row r="101" spans="2:15" ht="14">
      <c r="B101" s="353"/>
      <c r="C101" s="353"/>
      <c r="E101" s="370"/>
      <c r="G101" s="353"/>
      <c r="N101" s="357"/>
      <c r="O101" s="357"/>
    </row>
    <row r="102" spans="2:15" ht="14">
      <c r="B102" s="353"/>
      <c r="C102" s="353"/>
      <c r="E102" s="370"/>
      <c r="G102" s="353"/>
      <c r="N102" s="357"/>
      <c r="O102" s="357"/>
    </row>
    <row r="103" spans="2:15" ht="14">
      <c r="B103" s="353"/>
      <c r="C103" s="353"/>
      <c r="E103" s="370"/>
      <c r="G103" s="353"/>
      <c r="N103" s="357"/>
      <c r="O103" s="357"/>
    </row>
    <row r="104" spans="2:15" ht="14">
      <c r="B104" s="353"/>
      <c r="C104" s="353"/>
      <c r="E104" s="370"/>
      <c r="G104" s="353"/>
      <c r="N104" s="357"/>
      <c r="O104" s="357"/>
    </row>
    <row r="105" spans="2:15" ht="14">
      <c r="B105" s="353"/>
      <c r="C105" s="353"/>
      <c r="E105" s="370"/>
      <c r="G105" s="353"/>
      <c r="N105" s="357"/>
      <c r="O105" s="357"/>
    </row>
    <row r="106" spans="2:15" ht="14">
      <c r="B106" s="353"/>
      <c r="C106" s="353"/>
      <c r="E106" s="370"/>
      <c r="G106" s="353"/>
      <c r="N106" s="357"/>
      <c r="O106" s="357"/>
    </row>
    <row r="107" spans="2:15" ht="14">
      <c r="B107" s="353"/>
      <c r="C107" s="353"/>
      <c r="E107" s="370"/>
      <c r="G107" s="353"/>
      <c r="N107" s="357"/>
      <c r="O107" s="357"/>
    </row>
    <row r="108" spans="2:15" ht="14">
      <c r="B108" s="353"/>
      <c r="C108" s="353"/>
      <c r="E108" s="370"/>
      <c r="G108" s="353"/>
      <c r="N108" s="357"/>
      <c r="O108" s="357"/>
    </row>
    <row r="109" spans="2:15" ht="14">
      <c r="B109" s="353"/>
      <c r="C109" s="353"/>
      <c r="E109" s="370"/>
      <c r="G109" s="353"/>
      <c r="N109" s="357"/>
      <c r="O109" s="357"/>
    </row>
    <row r="110" spans="2:15" ht="14">
      <c r="B110" s="353"/>
      <c r="C110" s="353"/>
      <c r="E110" s="370"/>
      <c r="G110" s="353"/>
      <c r="N110" s="357"/>
      <c r="O110" s="357"/>
    </row>
    <row r="111" spans="2:15" ht="14">
      <c r="B111" s="353"/>
      <c r="C111" s="353"/>
      <c r="E111" s="370"/>
      <c r="G111" s="353"/>
      <c r="N111" s="357"/>
      <c r="O111" s="357"/>
    </row>
    <row r="112" spans="2:15" ht="14">
      <c r="B112" s="353"/>
      <c r="C112" s="353"/>
      <c r="E112" s="370"/>
      <c r="G112" s="353"/>
      <c r="N112" s="357"/>
      <c r="O112" s="357"/>
    </row>
    <row r="113" spans="2:15" ht="14">
      <c r="B113" s="353"/>
      <c r="C113" s="353"/>
      <c r="E113" s="370"/>
      <c r="G113" s="353"/>
      <c r="N113" s="357"/>
      <c r="O113" s="357"/>
    </row>
    <row r="114" spans="2:15" ht="14">
      <c r="B114" s="353"/>
      <c r="C114" s="353"/>
      <c r="E114" s="370"/>
      <c r="G114" s="353"/>
      <c r="N114" s="357"/>
      <c r="O114" s="357"/>
    </row>
    <row r="115" spans="2:15" ht="14">
      <c r="B115" s="353"/>
      <c r="C115" s="353"/>
      <c r="E115" s="370"/>
      <c r="G115" s="353"/>
      <c r="N115" s="357"/>
      <c r="O115" s="357"/>
    </row>
    <row r="116" spans="2:15" ht="14">
      <c r="B116" s="353"/>
      <c r="C116" s="353"/>
      <c r="E116" s="370"/>
      <c r="G116" s="353"/>
      <c r="N116" s="357"/>
      <c r="O116" s="357"/>
    </row>
    <row r="117" spans="2:15" ht="14">
      <c r="B117" s="353"/>
      <c r="C117" s="353"/>
      <c r="E117" s="370"/>
      <c r="G117" s="353"/>
      <c r="N117" s="357"/>
      <c r="O117" s="357"/>
    </row>
    <row r="118" spans="2:15" ht="14">
      <c r="B118" s="353"/>
      <c r="C118" s="353"/>
      <c r="E118" s="370"/>
      <c r="G118" s="353"/>
      <c r="N118" s="357"/>
      <c r="O118" s="357"/>
    </row>
    <row r="119" spans="2:15" ht="14">
      <c r="B119" s="353"/>
      <c r="C119" s="353"/>
      <c r="E119" s="370"/>
      <c r="G119" s="353"/>
      <c r="N119" s="357"/>
      <c r="O119" s="357"/>
    </row>
    <row r="120" spans="2:15" ht="14">
      <c r="B120" s="353"/>
      <c r="C120" s="353"/>
      <c r="E120" s="370"/>
      <c r="G120" s="353"/>
      <c r="N120" s="357"/>
      <c r="O120" s="357"/>
    </row>
    <row r="121" spans="2:15" ht="14">
      <c r="B121" s="353"/>
      <c r="C121" s="353"/>
      <c r="E121" s="370"/>
      <c r="G121" s="353"/>
      <c r="N121" s="357"/>
      <c r="O121" s="357"/>
    </row>
    <row r="122" spans="2:15" ht="14">
      <c r="B122" s="353"/>
      <c r="C122" s="353"/>
      <c r="E122" s="370"/>
      <c r="G122" s="353"/>
      <c r="N122" s="357"/>
      <c r="O122" s="357"/>
    </row>
    <row r="123" spans="2:15" ht="14">
      <c r="B123" s="353"/>
      <c r="C123" s="353"/>
      <c r="E123" s="370"/>
      <c r="G123" s="353"/>
      <c r="N123" s="357"/>
      <c r="O123" s="357"/>
    </row>
    <row r="124" spans="2:15" ht="14">
      <c r="B124" s="353"/>
      <c r="C124" s="353"/>
      <c r="E124" s="370"/>
      <c r="G124" s="353"/>
      <c r="N124" s="357"/>
      <c r="O124" s="357"/>
    </row>
    <row r="125" spans="2:15" ht="14">
      <c r="B125" s="353"/>
      <c r="C125" s="353"/>
      <c r="E125" s="370"/>
      <c r="G125" s="353"/>
      <c r="N125" s="357"/>
      <c r="O125" s="357"/>
    </row>
    <row r="126" spans="2:15" ht="14">
      <c r="B126" s="353"/>
      <c r="C126" s="353"/>
      <c r="E126" s="370"/>
      <c r="G126" s="353"/>
      <c r="N126" s="357"/>
      <c r="O126" s="357"/>
    </row>
    <row r="127" spans="2:15" ht="14">
      <c r="B127" s="353"/>
      <c r="C127" s="353"/>
      <c r="E127" s="370"/>
      <c r="G127" s="353"/>
      <c r="N127" s="357"/>
      <c r="O127" s="357"/>
    </row>
    <row r="128" spans="2:15" ht="14">
      <c r="B128" s="353"/>
      <c r="C128" s="353"/>
      <c r="E128" s="370"/>
      <c r="G128" s="353"/>
      <c r="N128" s="357"/>
      <c r="O128" s="357"/>
    </row>
    <row r="129" spans="2:15" ht="14">
      <c r="B129" s="353"/>
      <c r="C129" s="353"/>
      <c r="E129" s="370"/>
      <c r="G129" s="353"/>
      <c r="N129" s="357"/>
      <c r="O129" s="357"/>
    </row>
    <row r="130" spans="2:15" ht="14">
      <c r="B130" s="353"/>
      <c r="C130" s="353"/>
      <c r="E130" s="370"/>
      <c r="G130" s="353"/>
      <c r="N130" s="357"/>
      <c r="O130" s="357"/>
    </row>
    <row r="131" spans="2:15" ht="14">
      <c r="B131" s="353"/>
      <c r="C131" s="353"/>
      <c r="E131" s="370"/>
      <c r="G131" s="353"/>
      <c r="N131" s="357"/>
      <c r="O131" s="357"/>
    </row>
    <row r="132" spans="2:15" ht="14">
      <c r="B132" s="353"/>
      <c r="C132" s="353"/>
      <c r="E132" s="370"/>
      <c r="G132" s="353"/>
      <c r="N132" s="357"/>
      <c r="O132" s="357"/>
    </row>
    <row r="133" spans="2:15" ht="14">
      <c r="B133" s="353"/>
      <c r="C133" s="353"/>
      <c r="E133" s="370"/>
      <c r="G133" s="353"/>
      <c r="N133" s="357"/>
      <c r="O133" s="357"/>
    </row>
    <row r="134" spans="2:15" ht="14">
      <c r="B134" s="353"/>
      <c r="C134" s="353"/>
      <c r="E134" s="370"/>
      <c r="G134" s="353"/>
      <c r="N134" s="357"/>
      <c r="O134" s="357"/>
    </row>
    <row r="135" spans="2:15" ht="14">
      <c r="B135" s="353"/>
      <c r="C135" s="353"/>
      <c r="E135" s="370"/>
      <c r="G135" s="353"/>
      <c r="N135" s="357"/>
      <c r="O135" s="357"/>
    </row>
    <row r="136" spans="2:15" ht="14">
      <c r="B136" s="353"/>
      <c r="C136" s="353"/>
      <c r="E136" s="370"/>
      <c r="G136" s="353"/>
      <c r="N136" s="357"/>
      <c r="O136" s="357"/>
    </row>
    <row r="137" spans="2:15" ht="14">
      <c r="B137" s="353"/>
      <c r="C137" s="353"/>
      <c r="E137" s="370"/>
      <c r="G137" s="353"/>
      <c r="N137" s="357"/>
      <c r="O137" s="357"/>
    </row>
    <row r="138" spans="2:15" ht="14">
      <c r="B138" s="353"/>
      <c r="C138" s="353"/>
      <c r="E138" s="370"/>
      <c r="G138" s="353"/>
      <c r="N138" s="357"/>
      <c r="O138" s="357"/>
    </row>
    <row r="139" spans="2:15" ht="14">
      <c r="B139" s="353"/>
      <c r="C139" s="353"/>
      <c r="E139" s="370"/>
      <c r="G139" s="353"/>
      <c r="N139" s="357"/>
      <c r="O139" s="357"/>
    </row>
    <row r="140" spans="2:15" ht="14">
      <c r="B140" s="353"/>
      <c r="C140" s="353"/>
      <c r="E140" s="370"/>
      <c r="G140" s="353"/>
      <c r="N140" s="357"/>
      <c r="O140" s="357"/>
    </row>
    <row r="141" spans="2:15" ht="14">
      <c r="B141" s="353"/>
      <c r="C141" s="353"/>
      <c r="E141" s="370"/>
      <c r="G141" s="353"/>
      <c r="N141" s="357"/>
      <c r="O141" s="357"/>
    </row>
    <row r="142" spans="2:15" ht="14">
      <c r="B142" s="353"/>
      <c r="C142" s="353"/>
      <c r="E142" s="370"/>
      <c r="G142" s="353"/>
      <c r="N142" s="357"/>
      <c r="O142" s="357"/>
    </row>
    <row r="143" spans="2:15" ht="14">
      <c r="B143" s="353"/>
      <c r="C143" s="353"/>
      <c r="E143" s="370"/>
      <c r="G143" s="353"/>
      <c r="N143" s="357"/>
      <c r="O143" s="357"/>
    </row>
    <row r="144" spans="2:15" ht="14">
      <c r="B144" s="353"/>
      <c r="C144" s="353"/>
      <c r="E144" s="370"/>
      <c r="G144" s="353"/>
      <c r="N144" s="357"/>
      <c r="O144" s="357"/>
    </row>
    <row r="145" spans="2:15" ht="14">
      <c r="B145" s="353"/>
      <c r="C145" s="353"/>
      <c r="E145" s="370"/>
      <c r="G145" s="353"/>
      <c r="N145" s="357"/>
      <c r="O145" s="357"/>
    </row>
    <row r="146" spans="2:15" ht="14">
      <c r="B146" s="353"/>
      <c r="C146" s="353"/>
      <c r="E146" s="370"/>
      <c r="G146" s="353"/>
      <c r="N146" s="357"/>
      <c r="O146" s="357"/>
    </row>
    <row r="147" spans="2:15" ht="14">
      <c r="B147" s="353"/>
      <c r="C147" s="353"/>
      <c r="E147" s="370"/>
      <c r="G147" s="353"/>
      <c r="N147" s="357"/>
      <c r="O147" s="357"/>
    </row>
    <row r="148" spans="2:15" ht="14">
      <c r="B148" s="353"/>
      <c r="C148" s="353"/>
      <c r="E148" s="370"/>
      <c r="G148" s="353"/>
      <c r="N148" s="357"/>
      <c r="O148" s="357"/>
    </row>
    <row r="149" spans="2:15" ht="14">
      <c r="B149" s="353"/>
      <c r="C149" s="353"/>
      <c r="E149" s="370"/>
      <c r="G149" s="353"/>
      <c r="N149" s="357"/>
      <c r="O149" s="357"/>
    </row>
    <row r="150" spans="2:15" ht="14">
      <c r="B150" s="353"/>
      <c r="C150" s="353"/>
      <c r="E150" s="370"/>
      <c r="G150" s="353"/>
      <c r="N150" s="357"/>
      <c r="O150" s="357"/>
    </row>
    <row r="151" spans="2:15" ht="14">
      <c r="B151" s="353"/>
      <c r="C151" s="353"/>
      <c r="E151" s="370"/>
      <c r="G151" s="353"/>
      <c r="N151" s="357"/>
      <c r="O151" s="357"/>
    </row>
    <row r="152" spans="2:15" ht="14">
      <c r="B152" s="353"/>
      <c r="C152" s="353"/>
      <c r="E152" s="370"/>
      <c r="G152" s="353"/>
      <c r="N152" s="357"/>
      <c r="O152" s="357"/>
    </row>
    <row r="153" spans="2:15" ht="14">
      <c r="B153" s="353"/>
      <c r="C153" s="353"/>
      <c r="E153" s="370"/>
      <c r="G153" s="353"/>
      <c r="N153" s="357"/>
      <c r="O153" s="357"/>
    </row>
    <row r="154" spans="2:15" ht="14">
      <c r="B154" s="353"/>
      <c r="C154" s="353"/>
      <c r="E154" s="370"/>
      <c r="G154" s="353"/>
      <c r="N154" s="357"/>
      <c r="O154" s="357"/>
    </row>
    <row r="155" spans="2:15" ht="14">
      <c r="B155" s="353"/>
      <c r="C155" s="353"/>
      <c r="E155" s="370"/>
      <c r="G155" s="353"/>
      <c r="N155" s="357"/>
      <c r="O155" s="357"/>
    </row>
    <row r="156" spans="2:15" ht="14">
      <c r="B156" s="353"/>
      <c r="C156" s="353"/>
      <c r="E156" s="370"/>
      <c r="G156" s="353"/>
      <c r="N156" s="357"/>
      <c r="O156" s="357"/>
    </row>
    <row r="157" spans="2:15" ht="14">
      <c r="B157" s="353"/>
      <c r="C157" s="353"/>
      <c r="E157" s="370"/>
      <c r="G157" s="353"/>
      <c r="N157" s="357"/>
      <c r="O157" s="357"/>
    </row>
    <row r="158" spans="2:15" ht="14">
      <c r="B158" s="353"/>
      <c r="C158" s="353"/>
      <c r="E158" s="370"/>
      <c r="G158" s="353"/>
      <c r="N158" s="357"/>
      <c r="O158" s="357"/>
    </row>
    <row r="159" spans="2:15" ht="14">
      <c r="B159" s="353"/>
      <c r="C159" s="353"/>
      <c r="E159" s="370"/>
      <c r="G159" s="353"/>
      <c r="N159" s="357"/>
      <c r="O159" s="357"/>
    </row>
    <row r="160" spans="2:15" ht="14">
      <c r="B160" s="353"/>
      <c r="C160" s="353"/>
      <c r="E160" s="370"/>
      <c r="G160" s="353"/>
      <c r="N160" s="357"/>
      <c r="O160" s="357"/>
    </row>
    <row r="161" spans="2:15" ht="14">
      <c r="B161" s="353"/>
      <c r="C161" s="353"/>
      <c r="E161" s="370"/>
      <c r="G161" s="353"/>
      <c r="N161" s="357"/>
      <c r="O161" s="357"/>
    </row>
    <row r="162" spans="2:15" ht="14">
      <c r="B162" s="353"/>
      <c r="C162" s="353"/>
      <c r="E162" s="370"/>
      <c r="G162" s="353"/>
      <c r="N162" s="357"/>
      <c r="O162" s="357"/>
    </row>
    <row r="163" spans="2:15" ht="14">
      <c r="B163" s="353"/>
      <c r="C163" s="353"/>
      <c r="E163" s="370"/>
      <c r="G163" s="353"/>
      <c r="N163" s="357"/>
      <c r="O163" s="357"/>
    </row>
    <row r="164" spans="2:15" ht="14">
      <c r="B164" s="353"/>
      <c r="C164" s="353"/>
      <c r="E164" s="370"/>
      <c r="G164" s="353"/>
      <c r="N164" s="357"/>
      <c r="O164" s="357"/>
    </row>
    <row r="165" spans="2:15" ht="14">
      <c r="B165" s="353"/>
      <c r="C165" s="353"/>
      <c r="E165" s="370"/>
      <c r="G165" s="353"/>
      <c r="N165" s="357"/>
      <c r="O165" s="357"/>
    </row>
    <row r="166" spans="2:15" ht="14">
      <c r="B166" s="353"/>
      <c r="C166" s="353"/>
      <c r="E166" s="370"/>
      <c r="G166" s="353"/>
      <c r="N166" s="357"/>
      <c r="O166" s="357"/>
    </row>
    <row r="167" spans="2:15" ht="14">
      <c r="B167" s="353"/>
      <c r="C167" s="353"/>
      <c r="E167" s="370"/>
      <c r="G167" s="353"/>
      <c r="N167" s="357"/>
      <c r="O167" s="357"/>
    </row>
    <row r="168" spans="2:15" ht="14">
      <c r="B168" s="353"/>
      <c r="C168" s="353"/>
      <c r="E168" s="370"/>
      <c r="G168" s="353"/>
      <c r="N168" s="357"/>
      <c r="O168" s="357"/>
    </row>
    <row r="169" spans="2:15" ht="14">
      <c r="B169" s="353"/>
      <c r="C169" s="353"/>
      <c r="E169" s="370"/>
      <c r="G169" s="353"/>
      <c r="N169" s="357"/>
      <c r="O169" s="357"/>
    </row>
    <row r="170" spans="2:15" ht="14">
      <c r="B170" s="353"/>
      <c r="C170" s="353"/>
      <c r="E170" s="370"/>
      <c r="G170" s="353"/>
      <c r="N170" s="357"/>
      <c r="O170" s="357"/>
    </row>
    <row r="171" spans="2:15" ht="14">
      <c r="B171" s="353"/>
      <c r="C171" s="353"/>
      <c r="E171" s="370"/>
      <c r="G171" s="353"/>
      <c r="N171" s="357"/>
      <c r="O171" s="357"/>
    </row>
    <row r="172" spans="2:15" ht="14">
      <c r="B172" s="353"/>
      <c r="C172" s="353"/>
      <c r="E172" s="370"/>
      <c r="G172" s="353"/>
      <c r="N172" s="357"/>
      <c r="O172" s="357"/>
    </row>
    <row r="173" spans="2:15" ht="14">
      <c r="B173" s="353"/>
      <c r="C173" s="353"/>
      <c r="E173" s="370"/>
      <c r="G173" s="353"/>
      <c r="N173" s="357"/>
      <c r="O173" s="357"/>
    </row>
    <row r="174" spans="2:15" ht="14">
      <c r="B174" s="353"/>
      <c r="C174" s="353"/>
      <c r="E174" s="370"/>
      <c r="G174" s="353"/>
      <c r="N174" s="357"/>
      <c r="O174" s="357"/>
    </row>
    <row r="175" spans="2:15" ht="14">
      <c r="B175" s="353"/>
      <c r="C175" s="353"/>
      <c r="E175" s="370"/>
      <c r="G175" s="353"/>
      <c r="N175" s="357"/>
      <c r="O175" s="357"/>
    </row>
    <row r="176" spans="2:15" ht="14">
      <c r="B176" s="353"/>
      <c r="C176" s="353"/>
      <c r="E176" s="370"/>
      <c r="G176" s="353"/>
      <c r="N176" s="357"/>
      <c r="O176" s="357"/>
    </row>
    <row r="177" spans="2:15" ht="14">
      <c r="B177" s="353"/>
      <c r="C177" s="353"/>
      <c r="E177" s="370"/>
      <c r="G177" s="353"/>
      <c r="N177" s="357"/>
      <c r="O177" s="357"/>
    </row>
    <row r="178" spans="2:15" ht="14">
      <c r="B178" s="353"/>
      <c r="C178" s="353"/>
      <c r="E178" s="370"/>
      <c r="G178" s="353"/>
      <c r="N178" s="357"/>
      <c r="O178" s="357"/>
    </row>
    <row r="179" spans="2:15" ht="14">
      <c r="B179" s="353"/>
      <c r="C179" s="353"/>
      <c r="E179" s="370"/>
      <c r="G179" s="353"/>
      <c r="N179" s="357"/>
      <c r="O179" s="357"/>
    </row>
    <row r="180" spans="2:15" ht="14">
      <c r="B180" s="353"/>
      <c r="C180" s="353"/>
      <c r="E180" s="370"/>
      <c r="G180" s="353"/>
      <c r="N180" s="357"/>
      <c r="O180" s="357"/>
    </row>
    <row r="181" spans="2:15" ht="14">
      <c r="B181" s="353"/>
      <c r="C181" s="353"/>
      <c r="E181" s="370"/>
      <c r="G181" s="353"/>
      <c r="N181" s="357"/>
      <c r="O181" s="357"/>
    </row>
    <row r="182" spans="2:15" ht="14">
      <c r="B182" s="353"/>
      <c r="C182" s="353"/>
      <c r="E182" s="370"/>
      <c r="G182" s="353"/>
      <c r="N182" s="357"/>
      <c r="O182" s="357"/>
    </row>
    <row r="183" spans="2:15" ht="14">
      <c r="B183" s="353"/>
      <c r="C183" s="353"/>
      <c r="E183" s="370"/>
      <c r="G183" s="353"/>
      <c r="N183" s="357"/>
      <c r="O183" s="357"/>
    </row>
    <row r="184" spans="2:15" ht="14">
      <c r="B184" s="353"/>
      <c r="C184" s="353"/>
      <c r="E184" s="370"/>
      <c r="G184" s="353"/>
      <c r="N184" s="357"/>
      <c r="O184" s="357"/>
    </row>
    <row r="185" spans="2:15" ht="14">
      <c r="B185" s="353"/>
      <c r="C185" s="353"/>
      <c r="E185" s="370"/>
      <c r="G185" s="353"/>
      <c r="N185" s="357"/>
      <c r="O185" s="357"/>
    </row>
    <row r="186" spans="2:15" ht="14">
      <c r="B186" s="353"/>
      <c r="C186" s="353"/>
      <c r="E186" s="370"/>
      <c r="G186" s="353"/>
      <c r="N186" s="357"/>
      <c r="O186" s="357"/>
    </row>
    <row r="187" spans="2:15" ht="14">
      <c r="B187" s="353"/>
      <c r="C187" s="353"/>
      <c r="E187" s="370"/>
      <c r="G187" s="353"/>
      <c r="N187" s="357"/>
      <c r="O187" s="357"/>
    </row>
    <row r="188" spans="2:15" ht="14">
      <c r="B188" s="353"/>
      <c r="C188" s="353"/>
      <c r="E188" s="370"/>
      <c r="G188" s="353"/>
      <c r="N188" s="357"/>
      <c r="O188" s="357"/>
    </row>
    <row r="189" spans="2:15" ht="14">
      <c r="B189" s="353"/>
      <c r="C189" s="353"/>
      <c r="E189" s="370"/>
      <c r="G189" s="353"/>
      <c r="N189" s="357"/>
      <c r="O189" s="357"/>
    </row>
    <row r="190" spans="2:15" ht="14">
      <c r="B190" s="353"/>
      <c r="C190" s="353"/>
      <c r="E190" s="370"/>
      <c r="G190" s="353"/>
      <c r="N190" s="357"/>
      <c r="O190" s="357"/>
    </row>
    <row r="191" spans="2:15" ht="14">
      <c r="B191" s="353"/>
      <c r="C191" s="353"/>
      <c r="E191" s="370"/>
      <c r="G191" s="353"/>
      <c r="N191" s="357"/>
      <c r="O191" s="357"/>
    </row>
    <row r="192" spans="2:15" ht="14">
      <c r="B192" s="353"/>
      <c r="C192" s="353"/>
      <c r="E192" s="370"/>
      <c r="G192" s="353"/>
      <c r="N192" s="357"/>
      <c r="O192" s="357"/>
    </row>
    <row r="193" spans="2:15" ht="14">
      <c r="B193" s="353"/>
      <c r="C193" s="353"/>
      <c r="E193" s="370"/>
      <c r="G193" s="353"/>
      <c r="N193" s="357"/>
      <c r="O193" s="357"/>
    </row>
    <row r="194" spans="2:15" ht="14">
      <c r="B194" s="353"/>
      <c r="C194" s="353"/>
      <c r="E194" s="370"/>
      <c r="G194" s="353"/>
      <c r="N194" s="357"/>
      <c r="O194" s="357"/>
    </row>
    <row r="195" spans="2:15" ht="14">
      <c r="B195" s="353"/>
      <c r="C195" s="353"/>
      <c r="E195" s="370"/>
      <c r="G195" s="353"/>
      <c r="N195" s="357"/>
      <c r="O195" s="357"/>
    </row>
    <row r="196" spans="2:15" ht="14">
      <c r="B196" s="353"/>
      <c r="C196" s="353"/>
      <c r="E196" s="370"/>
      <c r="G196" s="353"/>
      <c r="N196" s="357"/>
      <c r="O196" s="357"/>
    </row>
    <row r="197" spans="2:15" ht="14">
      <c r="B197" s="353"/>
      <c r="C197" s="353"/>
      <c r="E197" s="370"/>
      <c r="G197" s="353"/>
      <c r="N197" s="357"/>
      <c r="O197" s="357"/>
    </row>
    <row r="198" spans="2:15" ht="14">
      <c r="B198" s="353"/>
      <c r="C198" s="353"/>
      <c r="E198" s="370"/>
      <c r="G198" s="353"/>
      <c r="N198" s="357"/>
      <c r="O198" s="357"/>
    </row>
    <row r="199" spans="2:15" ht="14">
      <c r="B199" s="353"/>
      <c r="C199" s="353"/>
      <c r="E199" s="370"/>
      <c r="G199" s="353"/>
      <c r="N199" s="357"/>
      <c r="O199" s="357"/>
    </row>
    <row r="200" spans="2:15" ht="14">
      <c r="B200" s="353"/>
      <c r="C200" s="353"/>
      <c r="E200" s="370"/>
      <c r="G200" s="353"/>
      <c r="N200" s="357"/>
      <c r="O200" s="357"/>
    </row>
    <row r="201" spans="2:15" ht="14">
      <c r="B201" s="353"/>
      <c r="C201" s="353"/>
      <c r="E201" s="370"/>
      <c r="G201" s="353"/>
      <c r="N201" s="357"/>
      <c r="O201" s="357"/>
    </row>
    <row r="202" spans="2:15" ht="14">
      <c r="B202" s="353"/>
      <c r="C202" s="353"/>
      <c r="E202" s="370"/>
      <c r="G202" s="353"/>
      <c r="N202" s="357"/>
      <c r="O202" s="357"/>
    </row>
    <row r="203" spans="2:15" ht="14">
      <c r="B203" s="353"/>
      <c r="C203" s="353"/>
      <c r="E203" s="370"/>
      <c r="G203" s="353"/>
      <c r="N203" s="357"/>
      <c r="O203" s="357"/>
    </row>
    <row r="204" spans="2:15" ht="14">
      <c r="B204" s="353"/>
      <c r="C204" s="353"/>
      <c r="E204" s="370"/>
      <c r="G204" s="353"/>
      <c r="N204" s="357"/>
      <c r="O204" s="357"/>
    </row>
    <row r="205" spans="2:15" ht="14">
      <c r="B205" s="353"/>
      <c r="C205" s="353"/>
      <c r="E205" s="370"/>
      <c r="G205" s="353"/>
      <c r="N205" s="357"/>
      <c r="O205" s="357"/>
    </row>
    <row r="206" spans="2:15" ht="14">
      <c r="B206" s="353"/>
      <c r="C206" s="353"/>
      <c r="E206" s="370"/>
      <c r="G206" s="353"/>
      <c r="N206" s="357"/>
      <c r="O206" s="357"/>
    </row>
    <row r="207" spans="2:15" ht="14">
      <c r="B207" s="353"/>
      <c r="C207" s="353"/>
      <c r="E207" s="370"/>
      <c r="G207" s="353"/>
      <c r="N207" s="357"/>
      <c r="O207" s="357"/>
    </row>
    <row r="208" spans="2:15" ht="14">
      <c r="B208" s="353"/>
      <c r="C208" s="353"/>
      <c r="E208" s="370"/>
      <c r="G208" s="353"/>
      <c r="N208" s="357"/>
      <c r="O208" s="357"/>
    </row>
    <row r="209" spans="2:15" ht="14">
      <c r="B209" s="353"/>
      <c r="C209" s="353"/>
      <c r="E209" s="370"/>
      <c r="G209" s="353"/>
      <c r="N209" s="357"/>
      <c r="O209" s="357"/>
    </row>
    <row r="210" spans="2:15" ht="14">
      <c r="B210" s="353"/>
      <c r="C210" s="353"/>
      <c r="E210" s="370"/>
      <c r="G210" s="353"/>
      <c r="N210" s="357"/>
      <c r="O210" s="357"/>
    </row>
    <row r="211" spans="2:15" ht="14">
      <c r="B211" s="353"/>
      <c r="C211" s="353"/>
      <c r="E211" s="370"/>
      <c r="G211" s="353"/>
      <c r="N211" s="357"/>
      <c r="O211" s="357"/>
    </row>
    <row r="212" spans="2:15" ht="14">
      <c r="B212" s="353"/>
      <c r="C212" s="353"/>
      <c r="E212" s="370"/>
      <c r="G212" s="353"/>
      <c r="N212" s="357"/>
      <c r="O212" s="357"/>
    </row>
    <row r="213" spans="2:15" ht="14">
      <c r="B213" s="353"/>
      <c r="C213" s="353"/>
      <c r="E213" s="370"/>
      <c r="G213" s="353"/>
      <c r="N213" s="357"/>
      <c r="O213" s="357"/>
    </row>
    <row r="214" spans="2:15" ht="14">
      <c r="B214" s="353"/>
      <c r="C214" s="353"/>
      <c r="E214" s="370"/>
      <c r="G214" s="353"/>
      <c r="N214" s="357"/>
      <c r="O214" s="357"/>
    </row>
    <row r="215" spans="2:15" ht="14">
      <c r="B215" s="353"/>
      <c r="C215" s="353"/>
      <c r="E215" s="370"/>
      <c r="G215" s="353"/>
      <c r="N215" s="357"/>
      <c r="O215" s="357"/>
    </row>
    <row r="216" spans="2:15" ht="14">
      <c r="B216" s="353"/>
      <c r="C216" s="353"/>
      <c r="E216" s="370"/>
      <c r="G216" s="353"/>
      <c r="N216" s="357"/>
      <c r="O216" s="357"/>
    </row>
    <row r="217" spans="2:15" ht="14">
      <c r="B217" s="353"/>
      <c r="C217" s="353"/>
      <c r="E217" s="370"/>
      <c r="G217" s="353"/>
      <c r="N217" s="357"/>
      <c r="O217" s="357"/>
    </row>
    <row r="218" spans="2:15" ht="14">
      <c r="B218" s="353"/>
      <c r="C218" s="353"/>
      <c r="E218" s="370"/>
      <c r="G218" s="353"/>
      <c r="N218" s="357"/>
      <c r="O218" s="357"/>
    </row>
    <row r="219" spans="2:15" ht="14">
      <c r="B219" s="353"/>
      <c r="C219" s="353"/>
      <c r="E219" s="370"/>
      <c r="G219" s="353"/>
      <c r="N219" s="357"/>
      <c r="O219" s="357"/>
    </row>
    <row r="220" spans="2:15" ht="14">
      <c r="B220" s="353"/>
      <c r="C220" s="353"/>
      <c r="E220" s="370"/>
      <c r="G220" s="353"/>
      <c r="N220" s="357"/>
      <c r="O220" s="357"/>
    </row>
    <row r="221" spans="2:15" ht="14">
      <c r="B221" s="353"/>
      <c r="C221" s="353"/>
      <c r="E221" s="370"/>
      <c r="G221" s="353"/>
      <c r="N221" s="357"/>
      <c r="O221" s="357"/>
    </row>
    <row r="222" spans="2:15" ht="14">
      <c r="B222" s="353"/>
      <c r="C222" s="353"/>
      <c r="E222" s="370"/>
      <c r="G222" s="353"/>
      <c r="N222" s="357"/>
      <c r="O222" s="357"/>
    </row>
    <row r="223" spans="2:15" ht="14">
      <c r="B223" s="353"/>
      <c r="C223" s="353"/>
      <c r="E223" s="370"/>
      <c r="G223" s="353"/>
      <c r="N223" s="357"/>
      <c r="O223" s="357"/>
    </row>
    <row r="224" spans="2:15" ht="14">
      <c r="B224" s="353"/>
      <c r="C224" s="353"/>
      <c r="E224" s="370"/>
      <c r="G224" s="353"/>
      <c r="N224" s="357"/>
      <c r="O224" s="357"/>
    </row>
    <row r="225" spans="2:15" ht="14">
      <c r="B225" s="353"/>
      <c r="C225" s="353"/>
      <c r="E225" s="370"/>
      <c r="G225" s="353"/>
      <c r="N225" s="357"/>
      <c r="O225" s="357"/>
    </row>
    <row r="226" spans="2:15" ht="14">
      <c r="B226" s="353"/>
      <c r="C226" s="353"/>
      <c r="E226" s="370"/>
      <c r="G226" s="353"/>
      <c r="N226" s="357"/>
      <c r="O226" s="357"/>
    </row>
    <row r="227" spans="2:15" ht="14">
      <c r="B227" s="353"/>
      <c r="C227" s="353"/>
      <c r="E227" s="370"/>
      <c r="G227" s="353"/>
      <c r="N227" s="357"/>
      <c r="O227" s="357"/>
    </row>
    <row r="228" spans="2:15" ht="14">
      <c r="B228" s="353"/>
      <c r="C228" s="353"/>
      <c r="E228" s="370"/>
      <c r="G228" s="353"/>
      <c r="N228" s="357"/>
      <c r="O228" s="357"/>
    </row>
    <row r="229" spans="2:15" ht="14">
      <c r="B229" s="353"/>
      <c r="C229" s="353"/>
      <c r="E229" s="370"/>
      <c r="G229" s="353"/>
      <c r="N229" s="357"/>
      <c r="O229" s="357"/>
    </row>
    <row r="230" spans="2:15" ht="14">
      <c r="B230" s="353"/>
      <c r="C230" s="353"/>
      <c r="E230" s="370"/>
      <c r="G230" s="353"/>
      <c r="N230" s="357"/>
      <c r="O230" s="357"/>
    </row>
    <row r="231" spans="2:15" ht="14">
      <c r="B231" s="353"/>
      <c r="C231" s="353"/>
      <c r="E231" s="370"/>
      <c r="G231" s="353"/>
      <c r="N231" s="357"/>
      <c r="O231" s="357"/>
    </row>
    <row r="232" spans="2:15" ht="14">
      <c r="B232" s="353"/>
      <c r="C232" s="353"/>
      <c r="E232" s="370"/>
      <c r="G232" s="353"/>
      <c r="N232" s="357"/>
      <c r="O232" s="357"/>
    </row>
    <row r="233" spans="2:15" ht="14">
      <c r="B233" s="353"/>
      <c r="C233" s="353"/>
      <c r="E233" s="370"/>
      <c r="G233" s="353"/>
      <c r="N233" s="357"/>
      <c r="O233" s="357"/>
    </row>
    <row r="234" spans="2:15" ht="14">
      <c r="B234" s="353"/>
      <c r="C234" s="353"/>
      <c r="E234" s="370"/>
      <c r="G234" s="353"/>
      <c r="N234" s="357"/>
      <c r="O234" s="357"/>
    </row>
    <row r="235" spans="2:15" ht="14">
      <c r="B235" s="353"/>
      <c r="C235" s="353"/>
      <c r="E235" s="370"/>
      <c r="G235" s="353"/>
      <c r="N235" s="357"/>
      <c r="O235" s="357"/>
    </row>
    <row r="236" spans="2:15" ht="14">
      <c r="B236" s="353"/>
      <c r="C236" s="353"/>
      <c r="E236" s="370"/>
      <c r="G236" s="353"/>
      <c r="N236" s="357"/>
      <c r="O236" s="357"/>
    </row>
    <row r="237" spans="2:15" ht="14">
      <c r="B237" s="353"/>
      <c r="C237" s="353"/>
      <c r="E237" s="370"/>
      <c r="G237" s="353"/>
      <c r="N237" s="357"/>
      <c r="O237" s="357"/>
    </row>
    <row r="238" spans="2:15" ht="14">
      <c r="B238" s="353"/>
      <c r="C238" s="353"/>
      <c r="E238" s="370"/>
      <c r="G238" s="353"/>
      <c r="N238" s="357"/>
      <c r="O238" s="357"/>
    </row>
    <row r="239" spans="2:15" ht="14">
      <c r="B239" s="353"/>
      <c r="C239" s="353"/>
      <c r="E239" s="370"/>
      <c r="G239" s="353"/>
      <c r="N239" s="357"/>
      <c r="O239" s="357"/>
    </row>
    <row r="240" spans="2:15" ht="14">
      <c r="B240" s="353"/>
      <c r="C240" s="353"/>
      <c r="E240" s="370"/>
      <c r="G240" s="353"/>
      <c r="N240" s="357"/>
      <c r="O240" s="357"/>
    </row>
    <row r="241" spans="2:15" ht="14">
      <c r="B241" s="353"/>
      <c r="C241" s="353"/>
      <c r="E241" s="370"/>
      <c r="G241" s="353"/>
      <c r="N241" s="357"/>
      <c r="O241" s="357"/>
    </row>
    <row r="242" spans="2:15" ht="14">
      <c r="B242" s="353"/>
      <c r="C242" s="353"/>
      <c r="E242" s="370"/>
      <c r="G242" s="353"/>
      <c r="N242" s="357"/>
      <c r="O242" s="357"/>
    </row>
    <row r="243" spans="2:15" ht="14">
      <c r="B243" s="353"/>
      <c r="C243" s="353"/>
      <c r="E243" s="370"/>
      <c r="G243" s="353"/>
      <c r="N243" s="357"/>
      <c r="O243" s="357"/>
    </row>
    <row r="244" spans="2:15" ht="14">
      <c r="B244" s="353"/>
      <c r="C244" s="353"/>
      <c r="E244" s="370"/>
      <c r="G244" s="353"/>
      <c r="N244" s="357"/>
      <c r="O244" s="357"/>
    </row>
    <row r="245" spans="2:15" ht="14">
      <c r="B245" s="353"/>
      <c r="C245" s="353"/>
      <c r="E245" s="370"/>
      <c r="G245" s="353"/>
      <c r="N245" s="357"/>
      <c r="O245" s="357"/>
    </row>
    <row r="246" spans="2:15" ht="14">
      <c r="B246" s="353"/>
      <c r="C246" s="353"/>
      <c r="E246" s="370"/>
      <c r="G246" s="353"/>
      <c r="N246" s="357"/>
      <c r="O246" s="357"/>
    </row>
    <row r="247" spans="2:15" ht="14">
      <c r="B247" s="353"/>
      <c r="C247" s="353"/>
      <c r="E247" s="370"/>
      <c r="G247" s="353"/>
      <c r="N247" s="357"/>
      <c r="O247" s="357"/>
    </row>
    <row r="248" spans="2:15" ht="14">
      <c r="B248" s="353"/>
      <c r="C248" s="353"/>
      <c r="E248" s="370"/>
      <c r="G248" s="353"/>
      <c r="N248" s="357"/>
      <c r="O248" s="357"/>
    </row>
    <row r="249" spans="2:15" ht="14">
      <c r="B249" s="353"/>
      <c r="C249" s="353"/>
      <c r="E249" s="370"/>
      <c r="G249" s="353"/>
      <c r="N249" s="357"/>
      <c r="O249" s="357"/>
    </row>
    <row r="250" spans="2:15" ht="14">
      <c r="B250" s="353"/>
      <c r="C250" s="353"/>
      <c r="E250" s="370"/>
      <c r="G250" s="353"/>
      <c r="N250" s="357"/>
      <c r="O250" s="357"/>
    </row>
    <row r="251" spans="2:15" ht="14">
      <c r="B251" s="353"/>
      <c r="C251" s="353"/>
      <c r="E251" s="370"/>
      <c r="G251" s="353"/>
      <c r="N251" s="357"/>
      <c r="O251" s="357"/>
    </row>
    <row r="252" spans="2:15" ht="14">
      <c r="B252" s="353"/>
      <c r="C252" s="353"/>
      <c r="E252" s="370"/>
      <c r="G252" s="353"/>
      <c r="N252" s="357"/>
      <c r="O252" s="357"/>
    </row>
    <row r="253" spans="2:15" ht="14">
      <c r="B253" s="353"/>
      <c r="C253" s="353"/>
      <c r="E253" s="370"/>
      <c r="G253" s="353"/>
      <c r="N253" s="357"/>
      <c r="O253" s="357"/>
    </row>
    <row r="254" spans="2:15" ht="14">
      <c r="B254" s="353"/>
      <c r="C254" s="353"/>
      <c r="E254" s="370"/>
      <c r="G254" s="353"/>
      <c r="N254" s="357"/>
      <c r="O254" s="357"/>
    </row>
    <row r="255" spans="2:15" ht="14">
      <c r="B255" s="353"/>
      <c r="C255" s="353"/>
      <c r="E255" s="370"/>
      <c r="G255" s="353"/>
      <c r="N255" s="357"/>
      <c r="O255" s="357"/>
    </row>
    <row r="256" spans="2:15" ht="14">
      <c r="B256" s="353"/>
      <c r="C256" s="353"/>
      <c r="E256" s="370"/>
      <c r="G256" s="353"/>
      <c r="N256" s="357"/>
      <c r="O256" s="357"/>
    </row>
    <row r="257" spans="2:15" ht="14">
      <c r="B257" s="353"/>
      <c r="C257" s="353"/>
      <c r="E257" s="370"/>
      <c r="G257" s="353"/>
      <c r="N257" s="357"/>
      <c r="O257" s="357"/>
    </row>
    <row r="258" spans="2:15" ht="14">
      <c r="B258" s="353"/>
      <c r="C258" s="353"/>
      <c r="E258" s="370"/>
      <c r="G258" s="353"/>
      <c r="N258" s="357"/>
      <c r="O258" s="357"/>
    </row>
    <row r="259" spans="2:15" ht="14">
      <c r="B259" s="353"/>
      <c r="C259" s="353"/>
      <c r="E259" s="370"/>
      <c r="G259" s="353"/>
      <c r="N259" s="357"/>
      <c r="O259" s="357"/>
    </row>
    <row r="260" spans="2:15" ht="14">
      <c r="B260" s="353"/>
      <c r="C260" s="353"/>
      <c r="E260" s="370"/>
      <c r="G260" s="353"/>
      <c r="N260" s="357"/>
      <c r="O260" s="357"/>
    </row>
    <row r="261" spans="2:15" ht="14">
      <c r="B261" s="353"/>
      <c r="C261" s="353"/>
      <c r="E261" s="370"/>
      <c r="G261" s="353"/>
      <c r="N261" s="357"/>
      <c r="O261" s="357"/>
    </row>
    <row r="262" spans="2:15" ht="14">
      <c r="B262" s="353"/>
      <c r="C262" s="353"/>
      <c r="E262" s="370"/>
      <c r="G262" s="353"/>
      <c r="N262" s="357"/>
      <c r="O262" s="357"/>
    </row>
    <row r="263" spans="2:15" ht="14">
      <c r="B263" s="353"/>
      <c r="C263" s="353"/>
      <c r="E263" s="370"/>
      <c r="G263" s="353"/>
      <c r="N263" s="357"/>
      <c r="O263" s="357"/>
    </row>
    <row r="264" spans="2:15" ht="14">
      <c r="B264" s="353"/>
      <c r="C264" s="353"/>
      <c r="E264" s="370"/>
      <c r="G264" s="353"/>
      <c r="N264" s="357"/>
      <c r="O264" s="357"/>
    </row>
    <row r="265" spans="2:15" ht="14">
      <c r="B265" s="353"/>
      <c r="C265" s="353"/>
      <c r="E265" s="370"/>
      <c r="G265" s="353"/>
      <c r="N265" s="357"/>
      <c r="O265" s="357"/>
    </row>
    <row r="266" spans="2:15" ht="14">
      <c r="B266" s="353"/>
      <c r="C266" s="353"/>
      <c r="E266" s="370"/>
      <c r="G266" s="353"/>
      <c r="N266" s="357"/>
      <c r="O266" s="357"/>
    </row>
    <row r="267" spans="2:15" ht="14">
      <c r="B267" s="353"/>
      <c r="C267" s="353"/>
      <c r="E267" s="370"/>
      <c r="G267" s="353"/>
      <c r="N267" s="357"/>
      <c r="O267" s="357"/>
    </row>
    <row r="268" spans="2:15" ht="14">
      <c r="B268" s="353"/>
      <c r="C268" s="353"/>
      <c r="E268" s="370"/>
      <c r="G268" s="353"/>
      <c r="N268" s="357"/>
      <c r="O268" s="357"/>
    </row>
    <row r="269" spans="2:15" ht="14">
      <c r="B269" s="353"/>
      <c r="C269" s="353"/>
      <c r="E269" s="370"/>
      <c r="G269" s="353"/>
      <c r="N269" s="357"/>
      <c r="O269" s="357"/>
    </row>
    <row r="270" spans="2:15" ht="14">
      <c r="B270" s="353"/>
      <c r="C270" s="353"/>
      <c r="E270" s="370"/>
      <c r="G270" s="353"/>
      <c r="N270" s="357"/>
      <c r="O270" s="357"/>
    </row>
    <row r="271" spans="2:15" ht="14">
      <c r="B271" s="353"/>
      <c r="C271" s="353"/>
      <c r="E271" s="370"/>
      <c r="G271" s="353"/>
      <c r="N271" s="357"/>
      <c r="O271" s="357"/>
    </row>
    <row r="272" spans="2:15" ht="14">
      <c r="B272" s="353"/>
      <c r="C272" s="353"/>
      <c r="E272" s="370"/>
      <c r="G272" s="353"/>
      <c r="N272" s="357"/>
      <c r="O272" s="357"/>
    </row>
    <row r="273" spans="2:15" ht="14">
      <c r="B273" s="353"/>
      <c r="C273" s="353"/>
      <c r="E273" s="370"/>
      <c r="G273" s="353"/>
      <c r="N273" s="357"/>
      <c r="O273" s="357"/>
    </row>
    <row r="274" spans="2:15" ht="14">
      <c r="B274" s="353"/>
      <c r="C274" s="353"/>
      <c r="E274" s="370"/>
      <c r="G274" s="353"/>
      <c r="N274" s="357"/>
      <c r="O274" s="357"/>
    </row>
    <row r="275" spans="2:15" ht="14">
      <c r="B275" s="353"/>
      <c r="C275" s="353"/>
      <c r="E275" s="370"/>
      <c r="G275" s="353"/>
      <c r="N275" s="357"/>
      <c r="O275" s="357"/>
    </row>
    <row r="276" spans="2:15" ht="14">
      <c r="B276" s="353"/>
      <c r="C276" s="353"/>
      <c r="E276" s="370"/>
      <c r="G276" s="353"/>
      <c r="N276" s="357"/>
      <c r="O276" s="357"/>
    </row>
    <row r="277" spans="2:15" ht="14">
      <c r="B277" s="353"/>
      <c r="C277" s="353"/>
      <c r="E277" s="370"/>
      <c r="G277" s="353"/>
      <c r="N277" s="357"/>
      <c r="O277" s="357"/>
    </row>
    <row r="278" spans="2:15" ht="14">
      <c r="B278" s="353"/>
      <c r="C278" s="353"/>
      <c r="E278" s="370"/>
      <c r="G278" s="353"/>
      <c r="N278" s="357"/>
      <c r="O278" s="357"/>
    </row>
    <row r="279" spans="2:15" ht="14">
      <c r="B279" s="353"/>
      <c r="C279" s="353"/>
      <c r="E279" s="370"/>
      <c r="G279" s="353"/>
      <c r="N279" s="357"/>
      <c r="O279" s="357"/>
    </row>
    <row r="280" spans="2:15" ht="14">
      <c r="B280" s="353"/>
      <c r="C280" s="353"/>
      <c r="E280" s="370"/>
      <c r="G280" s="353"/>
      <c r="N280" s="357"/>
      <c r="O280" s="357"/>
    </row>
    <row r="281" spans="2:15" ht="14">
      <c r="B281" s="353"/>
      <c r="C281" s="353"/>
      <c r="E281" s="370"/>
      <c r="G281" s="353"/>
      <c r="N281" s="357"/>
      <c r="O281" s="357"/>
    </row>
    <row r="282" spans="2:15" ht="14">
      <c r="B282" s="353"/>
      <c r="C282" s="353"/>
      <c r="E282" s="370"/>
      <c r="G282" s="353"/>
      <c r="N282" s="357"/>
      <c r="O282" s="357"/>
    </row>
    <row r="283" spans="2:15" ht="14">
      <c r="B283" s="353"/>
      <c r="C283" s="353"/>
      <c r="E283" s="370"/>
      <c r="G283" s="353"/>
      <c r="N283" s="357"/>
      <c r="O283" s="357"/>
    </row>
    <row r="284" spans="2:15" ht="14">
      <c r="B284" s="353"/>
      <c r="C284" s="353"/>
      <c r="E284" s="370"/>
      <c r="G284" s="353"/>
      <c r="N284" s="357"/>
      <c r="O284" s="357"/>
    </row>
    <row r="285" spans="2:15" ht="14">
      <c r="B285" s="353"/>
      <c r="C285" s="353"/>
      <c r="E285" s="370"/>
      <c r="G285" s="353"/>
      <c r="N285" s="357"/>
      <c r="O285" s="357"/>
    </row>
    <row r="286" spans="2:15" ht="14">
      <c r="B286" s="353"/>
      <c r="C286" s="353"/>
      <c r="E286" s="370"/>
      <c r="G286" s="353"/>
      <c r="N286" s="357"/>
      <c r="O286" s="357"/>
    </row>
    <row r="287" spans="2:15" ht="14">
      <c r="B287" s="353"/>
      <c r="C287" s="353"/>
      <c r="E287" s="370"/>
      <c r="G287" s="353"/>
      <c r="N287" s="357"/>
      <c r="O287" s="357"/>
    </row>
    <row r="288" spans="2:15" ht="14">
      <c r="B288" s="353"/>
      <c r="C288" s="353"/>
      <c r="E288" s="370"/>
      <c r="G288" s="353"/>
      <c r="N288" s="357"/>
      <c r="O288" s="357"/>
    </row>
    <row r="289" spans="2:15" ht="14">
      <c r="B289" s="353"/>
      <c r="C289" s="353"/>
      <c r="E289" s="370"/>
      <c r="G289" s="353"/>
      <c r="N289" s="357"/>
      <c r="O289" s="357"/>
    </row>
    <row r="290" spans="2:15" ht="14">
      <c r="B290" s="353"/>
      <c r="C290" s="353"/>
      <c r="E290" s="370"/>
      <c r="G290" s="353"/>
      <c r="N290" s="357"/>
      <c r="O290" s="357"/>
    </row>
    <row r="291" spans="2:15" ht="14">
      <c r="B291" s="353"/>
      <c r="C291" s="353"/>
      <c r="E291" s="370"/>
      <c r="G291" s="353"/>
      <c r="N291" s="357"/>
      <c r="O291" s="357"/>
    </row>
    <row r="292" spans="2:15" ht="14">
      <c r="B292" s="353"/>
      <c r="C292" s="353"/>
      <c r="E292" s="370"/>
      <c r="G292" s="353"/>
      <c r="N292" s="357"/>
      <c r="O292" s="357"/>
    </row>
    <row r="293" spans="2:15" ht="14">
      <c r="B293" s="353"/>
      <c r="C293" s="353"/>
      <c r="E293" s="370"/>
      <c r="G293" s="353"/>
      <c r="N293" s="357"/>
      <c r="O293" s="357"/>
    </row>
    <row r="294" spans="2:15" ht="14">
      <c r="B294" s="353"/>
      <c r="C294" s="353"/>
      <c r="E294" s="370"/>
      <c r="G294" s="353"/>
      <c r="N294" s="357"/>
      <c r="O294" s="357"/>
    </row>
    <row r="295" spans="2:15" ht="14">
      <c r="B295" s="353"/>
      <c r="C295" s="353"/>
      <c r="E295" s="370"/>
      <c r="G295" s="353"/>
      <c r="N295" s="357"/>
      <c r="O295" s="357"/>
    </row>
    <row r="296" spans="2:15" ht="14">
      <c r="B296" s="353"/>
      <c r="C296" s="353"/>
      <c r="E296" s="370"/>
      <c r="G296" s="353"/>
      <c r="N296" s="357"/>
      <c r="O296" s="357"/>
    </row>
    <row r="297" spans="2:15" ht="14">
      <c r="B297" s="353"/>
      <c r="C297" s="353"/>
      <c r="E297" s="370"/>
      <c r="G297" s="353"/>
      <c r="N297" s="357"/>
      <c r="O297" s="357"/>
    </row>
    <row r="298" spans="2:15" ht="14">
      <c r="B298" s="353"/>
      <c r="C298" s="353"/>
      <c r="E298" s="370"/>
      <c r="G298" s="353"/>
      <c r="N298" s="357"/>
      <c r="O298" s="357"/>
    </row>
    <row r="299" spans="2:15" ht="14">
      <c r="B299" s="353"/>
      <c r="C299" s="353"/>
      <c r="E299" s="370"/>
      <c r="G299" s="353"/>
      <c r="N299" s="357"/>
      <c r="O299" s="357"/>
    </row>
    <row r="300" spans="2:15" ht="14">
      <c r="B300" s="353"/>
      <c r="C300" s="353"/>
      <c r="E300" s="370"/>
      <c r="G300" s="353"/>
      <c r="N300" s="357"/>
      <c r="O300" s="357"/>
    </row>
    <row r="301" spans="2:15" ht="14">
      <c r="B301" s="353"/>
      <c r="C301" s="353"/>
      <c r="E301" s="370"/>
      <c r="G301" s="353"/>
      <c r="N301" s="357"/>
      <c r="O301" s="357"/>
    </row>
    <row r="302" spans="2:15" ht="14">
      <c r="B302" s="353"/>
      <c r="C302" s="353"/>
      <c r="E302" s="370"/>
      <c r="G302" s="353"/>
      <c r="N302" s="357"/>
      <c r="O302" s="357"/>
    </row>
    <row r="303" spans="2:15" ht="14">
      <c r="B303" s="353"/>
      <c r="C303" s="353"/>
      <c r="E303" s="370"/>
      <c r="G303" s="353"/>
      <c r="N303" s="357"/>
      <c r="O303" s="357"/>
    </row>
    <row r="304" spans="2:15" ht="14">
      <c r="B304" s="353"/>
      <c r="C304" s="353"/>
      <c r="E304" s="370"/>
      <c r="G304" s="353"/>
      <c r="N304" s="357"/>
      <c r="O304" s="357"/>
    </row>
    <row r="305" spans="2:15" ht="14">
      <c r="B305" s="353"/>
      <c r="C305" s="353"/>
      <c r="E305" s="370"/>
      <c r="G305" s="353"/>
      <c r="N305" s="357"/>
      <c r="O305" s="357"/>
    </row>
    <row r="306" spans="2:15" ht="14">
      <c r="B306" s="353"/>
      <c r="C306" s="353"/>
      <c r="E306" s="370"/>
      <c r="G306" s="353"/>
      <c r="N306" s="357"/>
      <c r="O306" s="357"/>
    </row>
    <row r="307" spans="2:15" ht="14">
      <c r="B307" s="353"/>
      <c r="C307" s="353"/>
      <c r="E307" s="370"/>
      <c r="G307" s="353"/>
      <c r="N307" s="357"/>
      <c r="O307" s="357"/>
    </row>
    <row r="308" spans="2:15" ht="14">
      <c r="B308" s="353"/>
      <c r="C308" s="353"/>
      <c r="E308" s="370"/>
      <c r="G308" s="353"/>
      <c r="N308" s="357"/>
      <c r="O308" s="357"/>
    </row>
    <row r="309" spans="2:15" ht="14">
      <c r="B309" s="353"/>
      <c r="C309" s="353"/>
      <c r="E309" s="370"/>
      <c r="G309" s="353"/>
      <c r="N309" s="357"/>
      <c r="O309" s="357"/>
    </row>
    <row r="310" spans="2:15" ht="14">
      <c r="B310" s="353"/>
      <c r="C310" s="353"/>
      <c r="E310" s="370"/>
      <c r="G310" s="353"/>
      <c r="N310" s="357"/>
      <c r="O310" s="357"/>
    </row>
    <row r="311" spans="2:15" ht="14">
      <c r="B311" s="353"/>
      <c r="C311" s="353"/>
      <c r="E311" s="370"/>
      <c r="G311" s="353"/>
      <c r="N311" s="357"/>
      <c r="O311" s="357"/>
    </row>
    <row r="312" spans="2:15" ht="14">
      <c r="B312" s="353"/>
      <c r="C312" s="353"/>
      <c r="E312" s="370"/>
      <c r="G312" s="353"/>
      <c r="N312" s="357"/>
      <c r="O312" s="357"/>
    </row>
    <row r="313" spans="2:15" ht="14">
      <c r="B313" s="353"/>
      <c r="C313" s="353"/>
      <c r="E313" s="370"/>
      <c r="G313" s="353"/>
      <c r="N313" s="357"/>
      <c r="O313" s="357"/>
    </row>
    <row r="314" spans="2:15" ht="14">
      <c r="B314" s="353"/>
      <c r="C314" s="353"/>
      <c r="E314" s="370"/>
      <c r="G314" s="353"/>
      <c r="N314" s="357"/>
      <c r="O314" s="357"/>
    </row>
    <row r="315" spans="2:15" ht="14">
      <c r="B315" s="353"/>
      <c r="C315" s="353"/>
      <c r="E315" s="370"/>
      <c r="G315" s="353"/>
      <c r="N315" s="357"/>
      <c r="O315" s="357"/>
    </row>
    <row r="316" spans="2:15" ht="14">
      <c r="B316" s="353"/>
      <c r="C316" s="353"/>
      <c r="E316" s="370"/>
      <c r="G316" s="353"/>
      <c r="N316" s="357"/>
      <c r="O316" s="357"/>
    </row>
    <row r="317" spans="2:15" ht="14">
      <c r="B317" s="353"/>
      <c r="C317" s="353"/>
      <c r="E317" s="370"/>
      <c r="G317" s="353"/>
      <c r="N317" s="357"/>
      <c r="O317" s="357"/>
    </row>
    <row r="318" spans="2:15" ht="14">
      <c r="B318" s="353"/>
      <c r="C318" s="353"/>
      <c r="E318" s="370"/>
      <c r="G318" s="353"/>
      <c r="N318" s="357"/>
      <c r="O318" s="357"/>
    </row>
    <row r="319" spans="2:15" ht="14">
      <c r="B319" s="353"/>
      <c r="C319" s="353"/>
      <c r="E319" s="370"/>
      <c r="G319" s="353"/>
      <c r="N319" s="357"/>
      <c r="O319" s="357"/>
    </row>
    <row r="320" spans="2:15" ht="14">
      <c r="B320" s="353"/>
      <c r="C320" s="353"/>
      <c r="E320" s="370"/>
      <c r="G320" s="353"/>
      <c r="N320" s="357"/>
      <c r="O320" s="357"/>
    </row>
    <row r="321" spans="2:15" ht="14">
      <c r="B321" s="353"/>
      <c r="C321" s="353"/>
      <c r="E321" s="370"/>
      <c r="G321" s="353"/>
      <c r="N321" s="357"/>
      <c r="O321" s="357"/>
    </row>
    <row r="322" spans="2:15" ht="14">
      <c r="B322" s="353"/>
      <c r="C322" s="353"/>
      <c r="E322" s="370"/>
      <c r="G322" s="353"/>
      <c r="N322" s="357"/>
      <c r="O322" s="357"/>
    </row>
    <row r="323" spans="2:15" ht="14">
      <c r="B323" s="353"/>
      <c r="C323" s="353"/>
      <c r="E323" s="370"/>
      <c r="G323" s="353"/>
      <c r="N323" s="357"/>
      <c r="O323" s="357"/>
    </row>
    <row r="324" spans="2:15" ht="14">
      <c r="B324" s="353"/>
      <c r="C324" s="353"/>
      <c r="E324" s="370"/>
      <c r="G324" s="353"/>
      <c r="N324" s="357"/>
      <c r="O324" s="357"/>
    </row>
    <row r="325" spans="2:15" ht="14">
      <c r="B325" s="353"/>
      <c r="C325" s="353"/>
      <c r="E325" s="370"/>
      <c r="G325" s="353"/>
      <c r="N325" s="357"/>
      <c r="O325" s="357"/>
    </row>
    <row r="326" spans="2:15" ht="14">
      <c r="B326" s="353"/>
      <c r="C326" s="353"/>
      <c r="E326" s="370"/>
      <c r="G326" s="353"/>
      <c r="N326" s="357"/>
      <c r="O326" s="357"/>
    </row>
    <row r="327" spans="2:15" ht="14">
      <c r="B327" s="353"/>
      <c r="C327" s="353"/>
      <c r="E327" s="370"/>
      <c r="G327" s="353"/>
      <c r="N327" s="357"/>
      <c r="O327" s="357"/>
    </row>
    <row r="328" spans="2:15" ht="14">
      <c r="B328" s="353"/>
      <c r="C328" s="353"/>
      <c r="E328" s="370"/>
      <c r="G328" s="353"/>
      <c r="N328" s="357"/>
      <c r="O328" s="357"/>
    </row>
    <row r="329" spans="2:15" ht="14">
      <c r="B329" s="353"/>
      <c r="C329" s="353"/>
      <c r="E329" s="370"/>
      <c r="G329" s="353"/>
      <c r="N329" s="357"/>
      <c r="O329" s="357"/>
    </row>
    <row r="330" spans="2:15" ht="14">
      <c r="B330" s="353"/>
      <c r="C330" s="353"/>
      <c r="E330" s="370"/>
      <c r="G330" s="353"/>
      <c r="N330" s="357"/>
      <c r="O330" s="357"/>
    </row>
    <row r="331" spans="2:15" ht="14">
      <c r="B331" s="353"/>
      <c r="C331" s="353"/>
      <c r="E331" s="370"/>
      <c r="G331" s="353"/>
      <c r="N331" s="357"/>
      <c r="O331" s="357"/>
    </row>
    <row r="332" spans="2:15" ht="14">
      <c r="B332" s="353"/>
      <c r="C332" s="353"/>
      <c r="E332" s="370"/>
      <c r="G332" s="353"/>
      <c r="N332" s="357"/>
      <c r="O332" s="357"/>
    </row>
    <row r="333" spans="2:15" ht="14">
      <c r="B333" s="353"/>
      <c r="C333" s="353"/>
      <c r="E333" s="370"/>
      <c r="G333" s="353"/>
      <c r="N333" s="357"/>
      <c r="O333" s="357"/>
    </row>
    <row r="334" spans="2:15" ht="14">
      <c r="B334" s="353"/>
      <c r="C334" s="353"/>
      <c r="E334" s="370"/>
      <c r="G334" s="353"/>
      <c r="N334" s="357"/>
      <c r="O334" s="357"/>
    </row>
    <row r="335" spans="2:15" ht="14">
      <c r="B335" s="353"/>
      <c r="C335" s="353"/>
      <c r="E335" s="370"/>
      <c r="G335" s="353"/>
      <c r="N335" s="357"/>
      <c r="O335" s="357"/>
    </row>
    <row r="336" spans="2:15" ht="14">
      <c r="B336" s="353"/>
      <c r="C336" s="353"/>
      <c r="E336" s="370"/>
      <c r="G336" s="353"/>
      <c r="N336" s="357"/>
      <c r="O336" s="357"/>
    </row>
    <row r="337" spans="2:15" ht="14">
      <c r="B337" s="353"/>
      <c r="C337" s="353"/>
      <c r="E337" s="370"/>
      <c r="G337" s="353"/>
      <c r="N337" s="357"/>
      <c r="O337" s="357"/>
    </row>
    <row r="338" spans="2:15" ht="14">
      <c r="B338" s="353"/>
      <c r="C338" s="353"/>
      <c r="E338" s="370"/>
      <c r="G338" s="353"/>
      <c r="N338" s="357"/>
      <c r="O338" s="357"/>
    </row>
    <row r="339" spans="2:15" ht="14">
      <c r="B339" s="353"/>
      <c r="C339" s="353"/>
      <c r="E339" s="370"/>
      <c r="G339" s="353"/>
      <c r="N339" s="357"/>
      <c r="O339" s="357"/>
    </row>
    <row r="340" spans="2:15" ht="14">
      <c r="B340" s="353"/>
      <c r="C340" s="353"/>
      <c r="E340" s="370"/>
      <c r="G340" s="353"/>
      <c r="N340" s="357"/>
      <c r="O340" s="357"/>
    </row>
    <row r="341" spans="2:15" ht="14">
      <c r="B341" s="353"/>
      <c r="C341" s="353"/>
      <c r="E341" s="370"/>
      <c r="G341" s="353"/>
      <c r="N341" s="357"/>
      <c r="O341" s="357"/>
    </row>
    <row r="342" spans="2:15" ht="14">
      <c r="B342" s="353"/>
      <c r="C342" s="353"/>
      <c r="E342" s="370"/>
      <c r="G342" s="353"/>
      <c r="N342" s="357"/>
      <c r="O342" s="357"/>
    </row>
    <row r="343" spans="2:15" ht="14">
      <c r="B343" s="353"/>
      <c r="C343" s="353"/>
      <c r="E343" s="370"/>
      <c r="G343" s="353"/>
      <c r="N343" s="357"/>
      <c r="O343" s="357"/>
    </row>
    <row r="344" spans="2:15" ht="14">
      <c r="B344" s="353"/>
      <c r="C344" s="353"/>
      <c r="E344" s="370"/>
      <c r="G344" s="353"/>
      <c r="N344" s="357"/>
      <c r="O344" s="357"/>
    </row>
    <row r="345" spans="2:15" ht="14">
      <c r="B345" s="353"/>
      <c r="C345" s="353"/>
      <c r="E345" s="370"/>
      <c r="G345" s="353"/>
      <c r="N345" s="357"/>
      <c r="O345" s="357"/>
    </row>
    <row r="346" spans="2:15" ht="14">
      <c r="B346" s="353"/>
      <c r="C346" s="353"/>
      <c r="E346" s="370"/>
      <c r="G346" s="353"/>
      <c r="N346" s="357"/>
      <c r="O346" s="357"/>
    </row>
    <row r="347" spans="2:15" ht="14">
      <c r="B347" s="353"/>
      <c r="C347" s="353"/>
      <c r="E347" s="370"/>
      <c r="G347" s="353"/>
      <c r="N347" s="357"/>
      <c r="O347" s="357"/>
    </row>
    <row r="348" spans="2:15" ht="14">
      <c r="B348" s="353"/>
      <c r="C348" s="353"/>
      <c r="E348" s="370"/>
      <c r="G348" s="353"/>
      <c r="N348" s="357"/>
      <c r="O348" s="357"/>
    </row>
    <row r="349" spans="2:15" ht="14">
      <c r="B349" s="353"/>
      <c r="C349" s="353"/>
      <c r="E349" s="370"/>
      <c r="G349" s="353"/>
      <c r="N349" s="357"/>
      <c r="O349" s="357"/>
    </row>
    <row r="350" spans="2:15" ht="14">
      <c r="B350" s="353"/>
      <c r="C350" s="353"/>
      <c r="E350" s="370"/>
      <c r="G350" s="353"/>
      <c r="N350" s="357"/>
      <c r="O350" s="357"/>
    </row>
    <row r="351" spans="2:15" ht="14">
      <c r="B351" s="353"/>
      <c r="C351" s="353"/>
      <c r="E351" s="370"/>
      <c r="G351" s="353"/>
      <c r="N351" s="357"/>
      <c r="O351" s="357"/>
    </row>
    <row r="352" spans="2:15" ht="14">
      <c r="B352" s="353"/>
      <c r="C352" s="353"/>
      <c r="E352" s="370"/>
      <c r="G352" s="353"/>
      <c r="N352" s="357"/>
      <c r="O352" s="357"/>
    </row>
    <row r="353" spans="2:15" ht="14">
      <c r="B353" s="353"/>
      <c r="C353" s="353"/>
      <c r="E353" s="370"/>
      <c r="G353" s="353"/>
      <c r="N353" s="357"/>
      <c r="O353" s="357"/>
    </row>
    <row r="354" spans="2:15" ht="14">
      <c r="B354" s="353"/>
      <c r="C354" s="353"/>
      <c r="E354" s="370"/>
      <c r="G354" s="353"/>
      <c r="N354" s="357"/>
      <c r="O354" s="357"/>
    </row>
    <row r="355" spans="2:15" ht="14">
      <c r="B355" s="353"/>
      <c r="C355" s="353"/>
      <c r="E355" s="370"/>
      <c r="G355" s="353"/>
      <c r="N355" s="357"/>
      <c r="O355" s="357"/>
    </row>
    <row r="356" spans="2:15" ht="14">
      <c r="B356" s="353"/>
      <c r="C356" s="353"/>
      <c r="E356" s="370"/>
      <c r="G356" s="353"/>
      <c r="N356" s="357"/>
      <c r="O356" s="357"/>
    </row>
    <row r="357" spans="2:15" ht="14">
      <c r="B357" s="353"/>
      <c r="C357" s="353"/>
      <c r="E357" s="370"/>
      <c r="G357" s="353"/>
      <c r="N357" s="357"/>
      <c r="O357" s="357"/>
    </row>
    <row r="358" spans="2:15" ht="14">
      <c r="B358" s="353"/>
      <c r="C358" s="353"/>
      <c r="E358" s="370"/>
      <c r="G358" s="353"/>
      <c r="N358" s="357"/>
      <c r="O358" s="357"/>
    </row>
    <row r="359" spans="2:15" ht="14">
      <c r="B359" s="353"/>
      <c r="C359" s="353"/>
      <c r="E359" s="370"/>
      <c r="G359" s="353"/>
      <c r="N359" s="357"/>
      <c r="O359" s="357"/>
    </row>
    <row r="360" spans="2:15" ht="14">
      <c r="B360" s="353"/>
      <c r="C360" s="353"/>
      <c r="E360" s="370"/>
      <c r="G360" s="353"/>
      <c r="N360" s="357"/>
      <c r="O360" s="357"/>
    </row>
    <row r="361" spans="2:15" ht="14">
      <c r="B361" s="353"/>
      <c r="C361" s="353"/>
      <c r="E361" s="370"/>
      <c r="G361" s="353"/>
      <c r="N361" s="357"/>
      <c r="O361" s="357"/>
    </row>
    <row r="362" spans="2:15" ht="14">
      <c r="B362" s="353"/>
      <c r="C362" s="353"/>
      <c r="E362" s="370"/>
      <c r="G362" s="353"/>
      <c r="N362" s="357"/>
      <c r="O362" s="357"/>
    </row>
    <row r="363" spans="2:15" ht="14">
      <c r="B363" s="353"/>
      <c r="C363" s="353"/>
      <c r="E363" s="370"/>
      <c r="G363" s="353"/>
      <c r="N363" s="357"/>
      <c r="O363" s="357"/>
    </row>
    <row r="364" spans="2:15" ht="14">
      <c r="B364" s="353"/>
      <c r="C364" s="353"/>
      <c r="E364" s="370"/>
      <c r="G364" s="353"/>
      <c r="N364" s="357"/>
      <c r="O364" s="357"/>
    </row>
    <row r="365" spans="2:15" ht="14">
      <c r="B365" s="353"/>
      <c r="C365" s="353"/>
      <c r="E365" s="370"/>
      <c r="G365" s="353"/>
      <c r="N365" s="357"/>
      <c r="O365" s="357"/>
    </row>
    <row r="366" spans="2:15" ht="14">
      <c r="B366" s="353"/>
      <c r="C366" s="353"/>
      <c r="E366" s="370"/>
      <c r="G366" s="353"/>
      <c r="N366" s="357"/>
      <c r="O366" s="357"/>
    </row>
    <row r="367" spans="2:15" ht="14">
      <c r="B367" s="353"/>
      <c r="C367" s="353"/>
      <c r="E367" s="370"/>
      <c r="G367" s="353"/>
      <c r="N367" s="357"/>
      <c r="O367" s="357"/>
    </row>
    <row r="368" spans="2:15" ht="14">
      <c r="B368" s="353"/>
      <c r="C368" s="353"/>
      <c r="E368" s="370"/>
      <c r="G368" s="353"/>
      <c r="N368" s="357"/>
      <c r="O368" s="357"/>
    </row>
    <row r="369" spans="2:15" ht="14">
      <c r="B369" s="353"/>
      <c r="C369" s="353"/>
      <c r="E369" s="370"/>
      <c r="G369" s="353"/>
      <c r="N369" s="357"/>
      <c r="O369" s="357"/>
    </row>
    <row r="370" spans="2:15" ht="14">
      <c r="B370" s="353"/>
      <c r="C370" s="353"/>
      <c r="E370" s="370"/>
      <c r="G370" s="353"/>
      <c r="N370" s="357"/>
      <c r="O370" s="357"/>
    </row>
    <row r="371" spans="2:15" ht="14">
      <c r="B371" s="353"/>
      <c r="C371" s="353"/>
      <c r="E371" s="370"/>
      <c r="G371" s="353"/>
      <c r="N371" s="357"/>
      <c r="O371" s="357"/>
    </row>
    <row r="372" spans="2:15" ht="14">
      <c r="B372" s="353"/>
      <c r="C372" s="353"/>
      <c r="E372" s="370"/>
      <c r="G372" s="353"/>
      <c r="N372" s="357"/>
      <c r="O372" s="357"/>
    </row>
    <row r="373" spans="2:15" ht="14">
      <c r="B373" s="353"/>
      <c r="C373" s="353"/>
      <c r="E373" s="370"/>
      <c r="G373" s="353"/>
      <c r="N373" s="357"/>
      <c r="O373" s="357"/>
    </row>
    <row r="374" spans="2:15" ht="14">
      <c r="B374" s="353"/>
      <c r="C374" s="353"/>
      <c r="E374" s="370"/>
      <c r="G374" s="353"/>
      <c r="N374" s="357"/>
      <c r="O374" s="357"/>
    </row>
    <row r="375" spans="2:15" ht="14">
      <c r="B375" s="353"/>
      <c r="C375" s="353"/>
      <c r="E375" s="370"/>
      <c r="G375" s="353"/>
      <c r="N375" s="357"/>
      <c r="O375" s="357"/>
    </row>
    <row r="376" spans="2:15" ht="14">
      <c r="B376" s="353"/>
      <c r="C376" s="353"/>
      <c r="E376" s="370"/>
      <c r="G376" s="353"/>
      <c r="N376" s="357"/>
      <c r="O376" s="357"/>
    </row>
    <row r="377" spans="2:15" ht="14">
      <c r="B377" s="353"/>
      <c r="C377" s="353"/>
      <c r="E377" s="370"/>
      <c r="G377" s="353"/>
      <c r="N377" s="357"/>
      <c r="O377" s="357"/>
    </row>
    <row r="378" spans="2:15" ht="14">
      <c r="B378" s="353"/>
      <c r="C378" s="353"/>
      <c r="E378" s="370"/>
      <c r="G378" s="353"/>
      <c r="N378" s="357"/>
      <c r="O378" s="357"/>
    </row>
    <row r="379" spans="2:15" ht="14">
      <c r="B379" s="353"/>
      <c r="C379" s="353"/>
      <c r="E379" s="370"/>
      <c r="G379" s="353"/>
      <c r="N379" s="357"/>
      <c r="O379" s="357"/>
    </row>
    <row r="380" spans="2:15" ht="14">
      <c r="B380" s="353"/>
      <c r="C380" s="353"/>
      <c r="E380" s="370"/>
      <c r="G380" s="353"/>
      <c r="N380" s="357"/>
      <c r="O380" s="357"/>
    </row>
    <row r="381" spans="2:15" ht="14">
      <c r="B381" s="353"/>
      <c r="C381" s="353"/>
      <c r="E381" s="370"/>
      <c r="G381" s="353"/>
      <c r="N381" s="357"/>
      <c r="O381" s="357"/>
    </row>
    <row r="382" spans="2:15" ht="14">
      <c r="B382" s="353"/>
      <c r="C382" s="353"/>
      <c r="E382" s="370"/>
      <c r="G382" s="353"/>
      <c r="N382" s="357"/>
      <c r="O382" s="357"/>
    </row>
    <row r="383" spans="2:15" ht="14">
      <c r="B383" s="353"/>
      <c r="C383" s="353"/>
      <c r="E383" s="370"/>
      <c r="G383" s="353"/>
      <c r="N383" s="357"/>
      <c r="O383" s="357"/>
    </row>
    <row r="384" spans="2:15" ht="14">
      <c r="B384" s="353"/>
      <c r="C384" s="353"/>
      <c r="E384" s="370"/>
      <c r="G384" s="353"/>
      <c r="N384" s="357"/>
      <c r="O384" s="357"/>
    </row>
    <row r="385" spans="2:15" ht="14">
      <c r="B385" s="353"/>
      <c r="C385" s="353"/>
      <c r="E385" s="370"/>
      <c r="G385" s="353"/>
      <c r="N385" s="357"/>
      <c r="O385" s="357"/>
    </row>
    <row r="386" spans="2:15" ht="14">
      <c r="B386" s="353"/>
      <c r="C386" s="353"/>
      <c r="E386" s="370"/>
      <c r="G386" s="353"/>
      <c r="N386" s="357"/>
      <c r="O386" s="357"/>
    </row>
    <row r="387" spans="2:15" ht="14">
      <c r="B387" s="353"/>
      <c r="C387" s="353"/>
      <c r="E387" s="370"/>
      <c r="G387" s="353"/>
      <c r="N387" s="357"/>
      <c r="O387" s="357"/>
    </row>
    <row r="388" spans="2:15" ht="14">
      <c r="B388" s="353"/>
      <c r="C388" s="353"/>
      <c r="E388" s="370"/>
      <c r="G388" s="353"/>
      <c r="N388" s="357"/>
      <c r="O388" s="357"/>
    </row>
    <row r="389" spans="2:15" ht="14">
      <c r="B389" s="353"/>
      <c r="C389" s="353"/>
      <c r="E389" s="370"/>
      <c r="G389" s="353"/>
      <c r="N389" s="357"/>
      <c r="O389" s="357"/>
    </row>
    <row r="390" spans="2:15" ht="14">
      <c r="B390" s="353"/>
      <c r="C390" s="353"/>
      <c r="E390" s="370"/>
      <c r="G390" s="353"/>
      <c r="N390" s="357"/>
      <c r="O390" s="357"/>
    </row>
    <row r="391" spans="2:15" ht="14">
      <c r="B391" s="353"/>
      <c r="C391" s="353"/>
      <c r="E391" s="370"/>
      <c r="G391" s="353"/>
      <c r="N391" s="357"/>
      <c r="O391" s="357"/>
    </row>
    <row r="392" spans="2:15" ht="14">
      <c r="B392" s="353"/>
      <c r="C392" s="353"/>
      <c r="E392" s="370"/>
      <c r="G392" s="353"/>
      <c r="N392" s="357"/>
      <c r="O392" s="357"/>
    </row>
    <row r="393" spans="2:15" ht="14">
      <c r="B393" s="353"/>
      <c r="C393" s="353"/>
      <c r="E393" s="370"/>
      <c r="G393" s="353"/>
      <c r="N393" s="357"/>
      <c r="O393" s="357"/>
    </row>
    <row r="394" spans="2:15" ht="14">
      <c r="B394" s="353"/>
      <c r="C394" s="353"/>
      <c r="E394" s="370"/>
      <c r="G394" s="353"/>
      <c r="N394" s="357"/>
      <c r="O394" s="357"/>
    </row>
    <row r="395" spans="2:15" ht="14">
      <c r="B395" s="353"/>
      <c r="C395" s="353"/>
      <c r="E395" s="370"/>
      <c r="G395" s="353"/>
      <c r="N395" s="357"/>
      <c r="O395" s="357"/>
    </row>
    <row r="396" spans="2:15" ht="14">
      <c r="B396" s="353"/>
      <c r="C396" s="353"/>
      <c r="E396" s="370"/>
      <c r="G396" s="353"/>
      <c r="N396" s="357"/>
      <c r="O396" s="357"/>
    </row>
    <row r="397" spans="2:15" ht="14">
      <c r="B397" s="353"/>
      <c r="C397" s="353"/>
      <c r="E397" s="370"/>
      <c r="G397" s="353"/>
      <c r="N397" s="357"/>
      <c r="O397" s="357"/>
    </row>
    <row r="398" spans="2:15" ht="14">
      <c r="B398" s="353"/>
      <c r="C398" s="353"/>
      <c r="E398" s="370"/>
      <c r="G398" s="353"/>
      <c r="N398" s="357"/>
      <c r="O398" s="357"/>
    </row>
    <row r="399" spans="2:15" ht="14">
      <c r="B399" s="353"/>
      <c r="C399" s="353"/>
      <c r="E399" s="370"/>
      <c r="G399" s="353"/>
      <c r="N399" s="357"/>
      <c r="O399" s="357"/>
    </row>
    <row r="400" spans="2:15" ht="14">
      <c r="B400" s="353"/>
      <c r="C400" s="353"/>
      <c r="E400" s="370"/>
      <c r="G400" s="353"/>
      <c r="N400" s="357"/>
      <c r="O400" s="357"/>
    </row>
    <row r="401" spans="2:15" ht="14">
      <c r="B401" s="353"/>
      <c r="C401" s="353"/>
      <c r="E401" s="370"/>
      <c r="G401" s="353"/>
      <c r="N401" s="357"/>
      <c r="O401" s="357"/>
    </row>
    <row r="402" spans="2:15" ht="14">
      <c r="B402" s="353"/>
      <c r="C402" s="353"/>
      <c r="E402" s="370"/>
      <c r="G402" s="353"/>
      <c r="N402" s="357"/>
      <c r="O402" s="357"/>
    </row>
    <row r="403" spans="2:15" ht="14">
      <c r="B403" s="353"/>
      <c r="C403" s="353"/>
      <c r="E403" s="370"/>
      <c r="G403" s="353"/>
      <c r="N403" s="357"/>
      <c r="O403" s="357"/>
    </row>
    <row r="404" spans="2:15" ht="14">
      <c r="B404" s="353"/>
      <c r="C404" s="353"/>
      <c r="E404" s="370"/>
      <c r="G404" s="353"/>
      <c r="N404" s="357"/>
      <c r="O404" s="357"/>
    </row>
    <row r="405" spans="2:15" ht="14">
      <c r="B405" s="353"/>
      <c r="C405" s="353"/>
      <c r="E405" s="370"/>
      <c r="G405" s="353"/>
      <c r="N405" s="357"/>
      <c r="O405" s="357"/>
    </row>
    <row r="406" spans="2:15" ht="14">
      <c r="B406" s="353"/>
      <c r="C406" s="353"/>
      <c r="E406" s="370"/>
      <c r="G406" s="353"/>
      <c r="N406" s="357"/>
      <c r="O406" s="357"/>
    </row>
    <row r="407" spans="2:15" ht="14">
      <c r="B407" s="353"/>
      <c r="C407" s="353"/>
      <c r="E407" s="370"/>
      <c r="G407" s="353"/>
      <c r="N407" s="357"/>
      <c r="O407" s="357"/>
    </row>
    <row r="408" spans="2:15" ht="14">
      <c r="B408" s="353"/>
      <c r="C408" s="353"/>
      <c r="E408" s="370"/>
      <c r="G408" s="353"/>
      <c r="N408" s="357"/>
      <c r="O408" s="357"/>
    </row>
    <row r="409" spans="2:15" ht="14">
      <c r="B409" s="353"/>
      <c r="C409" s="353"/>
      <c r="E409" s="370"/>
      <c r="G409" s="353"/>
      <c r="N409" s="357"/>
      <c r="O409" s="357"/>
    </row>
    <row r="410" spans="2:15" ht="14">
      <c r="B410" s="353"/>
      <c r="C410" s="353"/>
      <c r="E410" s="370"/>
      <c r="G410" s="353"/>
      <c r="N410" s="357"/>
      <c r="O410" s="357"/>
    </row>
    <row r="411" spans="2:15" ht="14">
      <c r="B411" s="353"/>
      <c r="C411" s="353"/>
      <c r="E411" s="370"/>
      <c r="G411" s="353"/>
      <c r="N411" s="357"/>
      <c r="O411" s="357"/>
    </row>
    <row r="412" spans="2:15" ht="14">
      <c r="B412" s="353"/>
      <c r="C412" s="353"/>
      <c r="E412" s="370"/>
      <c r="G412" s="353"/>
      <c r="N412" s="357"/>
      <c r="O412" s="357"/>
    </row>
    <row r="413" spans="2:15" ht="14">
      <c r="B413" s="353"/>
      <c r="C413" s="353"/>
      <c r="E413" s="370"/>
      <c r="G413" s="353"/>
      <c r="N413" s="357"/>
      <c r="O413" s="357"/>
    </row>
    <row r="414" spans="2:15" ht="14">
      <c r="B414" s="353"/>
      <c r="C414" s="353"/>
      <c r="E414" s="370"/>
      <c r="G414" s="353"/>
      <c r="N414" s="357"/>
      <c r="O414" s="357"/>
    </row>
    <row r="415" spans="2:15" ht="14">
      <c r="B415" s="353"/>
      <c r="C415" s="353"/>
      <c r="E415" s="370"/>
      <c r="G415" s="353"/>
      <c r="N415" s="357"/>
      <c r="O415" s="357"/>
    </row>
    <row r="416" spans="2:15" ht="14">
      <c r="B416" s="353"/>
      <c r="C416" s="353"/>
      <c r="E416" s="370"/>
      <c r="G416" s="353"/>
      <c r="N416" s="357"/>
      <c r="O416" s="357"/>
    </row>
    <row r="417" spans="2:15" ht="14">
      <c r="B417" s="353"/>
      <c r="C417" s="353"/>
      <c r="E417" s="370"/>
      <c r="G417" s="353"/>
      <c r="N417" s="357"/>
      <c r="O417" s="357"/>
    </row>
    <row r="418" spans="2:15" ht="14">
      <c r="B418" s="353"/>
      <c r="C418" s="353"/>
      <c r="E418" s="370"/>
      <c r="G418" s="353"/>
      <c r="N418" s="357"/>
      <c r="O418" s="357"/>
    </row>
    <row r="419" spans="2:15" ht="14">
      <c r="B419" s="353"/>
      <c r="C419" s="353"/>
      <c r="E419" s="370"/>
      <c r="G419" s="353"/>
      <c r="N419" s="357"/>
      <c r="O419" s="357"/>
    </row>
    <row r="420" spans="2:15" ht="14">
      <c r="B420" s="353"/>
      <c r="C420" s="353"/>
      <c r="E420" s="370"/>
      <c r="G420" s="353"/>
      <c r="N420" s="357"/>
      <c r="O420" s="357"/>
    </row>
    <row r="421" spans="2:15" ht="14">
      <c r="B421" s="353"/>
      <c r="C421" s="353"/>
      <c r="E421" s="370"/>
      <c r="G421" s="353"/>
      <c r="N421" s="357"/>
      <c r="O421" s="357"/>
    </row>
    <row r="422" spans="2:15" ht="14">
      <c r="B422" s="353"/>
      <c r="C422" s="353"/>
      <c r="E422" s="370"/>
      <c r="G422" s="353"/>
      <c r="N422" s="357"/>
      <c r="O422" s="357"/>
    </row>
    <row r="423" spans="2:15" ht="14">
      <c r="B423" s="353"/>
      <c r="C423" s="353"/>
      <c r="E423" s="370"/>
      <c r="G423" s="353"/>
      <c r="N423" s="357"/>
      <c r="O423" s="357"/>
    </row>
    <row r="424" spans="2:15" ht="14">
      <c r="B424" s="353"/>
      <c r="C424" s="353"/>
      <c r="E424" s="370"/>
      <c r="G424" s="353"/>
      <c r="N424" s="357"/>
      <c r="O424" s="357"/>
    </row>
    <row r="425" spans="2:15" ht="14">
      <c r="B425" s="353"/>
      <c r="C425" s="353"/>
      <c r="E425" s="370"/>
      <c r="G425" s="353"/>
      <c r="N425" s="357"/>
      <c r="O425" s="357"/>
    </row>
    <row r="426" spans="2:15" ht="14">
      <c r="B426" s="353"/>
      <c r="C426" s="353"/>
      <c r="E426" s="370"/>
      <c r="G426" s="353"/>
      <c r="N426" s="357"/>
      <c r="O426" s="357"/>
    </row>
    <row r="427" spans="2:15" ht="14">
      <c r="B427" s="353"/>
      <c r="C427" s="353"/>
      <c r="E427" s="370"/>
      <c r="G427" s="353"/>
      <c r="N427" s="357"/>
      <c r="O427" s="357"/>
    </row>
    <row r="428" spans="2:15" ht="14">
      <c r="B428" s="353"/>
      <c r="C428" s="353"/>
      <c r="E428" s="370"/>
      <c r="G428" s="353"/>
      <c r="N428" s="357"/>
      <c r="O428" s="357"/>
    </row>
    <row r="429" spans="2:15" ht="14">
      <c r="B429" s="353"/>
      <c r="C429" s="353"/>
      <c r="E429" s="370"/>
      <c r="G429" s="353"/>
      <c r="N429" s="357"/>
      <c r="O429" s="357"/>
    </row>
    <row r="430" spans="2:15" ht="14">
      <c r="B430" s="353"/>
      <c r="C430" s="353"/>
      <c r="E430" s="370"/>
      <c r="G430" s="353"/>
      <c r="N430" s="357"/>
      <c r="O430" s="357"/>
    </row>
    <row r="431" spans="2:15" ht="14">
      <c r="B431" s="353"/>
      <c r="C431" s="353"/>
      <c r="E431" s="370"/>
      <c r="G431" s="353"/>
      <c r="N431" s="357"/>
      <c r="O431" s="357"/>
    </row>
    <row r="432" spans="2:15" ht="14">
      <c r="B432" s="353"/>
      <c r="C432" s="353"/>
      <c r="E432" s="370"/>
      <c r="G432" s="353"/>
      <c r="N432" s="357"/>
      <c r="O432" s="357"/>
    </row>
    <row r="433" spans="2:15" ht="14">
      <c r="B433" s="353"/>
      <c r="C433" s="353"/>
      <c r="E433" s="370"/>
      <c r="G433" s="353"/>
      <c r="N433" s="357"/>
      <c r="O433" s="357"/>
    </row>
    <row r="434" spans="2:15" ht="14">
      <c r="B434" s="353"/>
      <c r="C434" s="353"/>
      <c r="E434" s="370"/>
      <c r="G434" s="353"/>
      <c r="N434" s="357"/>
      <c r="O434" s="357"/>
    </row>
    <row r="435" spans="2:15" ht="14">
      <c r="B435" s="353"/>
      <c r="C435" s="353"/>
      <c r="E435" s="370"/>
      <c r="G435" s="353"/>
      <c r="N435" s="357"/>
      <c r="O435" s="357"/>
    </row>
    <row r="436" spans="2:15" ht="14">
      <c r="B436" s="353"/>
      <c r="C436" s="353"/>
      <c r="E436" s="370"/>
      <c r="G436" s="353"/>
      <c r="N436" s="357"/>
      <c r="O436" s="357"/>
    </row>
    <row r="437" spans="2:15" ht="14">
      <c r="B437" s="353"/>
      <c r="C437" s="353"/>
      <c r="E437" s="370"/>
      <c r="G437" s="353"/>
      <c r="N437" s="357"/>
      <c r="O437" s="357"/>
    </row>
    <row r="438" spans="2:15" ht="14">
      <c r="B438" s="353"/>
      <c r="C438" s="353"/>
      <c r="E438" s="370"/>
      <c r="G438" s="353"/>
      <c r="N438" s="357"/>
      <c r="O438" s="357"/>
    </row>
    <row r="439" spans="2:15" ht="14">
      <c r="B439" s="353"/>
      <c r="C439" s="353"/>
      <c r="E439" s="370"/>
      <c r="G439" s="353"/>
      <c r="N439" s="357"/>
      <c r="O439" s="357"/>
    </row>
    <row r="440" spans="2:15" ht="14">
      <c r="B440" s="353"/>
      <c r="C440" s="353"/>
      <c r="E440" s="370"/>
      <c r="G440" s="353"/>
      <c r="N440" s="357"/>
      <c r="O440" s="357"/>
    </row>
    <row r="441" spans="2:15" ht="14">
      <c r="B441" s="353"/>
      <c r="C441" s="353"/>
      <c r="E441" s="370"/>
      <c r="G441" s="353"/>
      <c r="N441" s="357"/>
      <c r="O441" s="357"/>
    </row>
    <row r="442" spans="2:15" ht="14">
      <c r="B442" s="353"/>
      <c r="C442" s="353"/>
      <c r="E442" s="370"/>
      <c r="G442" s="353"/>
      <c r="N442" s="357"/>
      <c r="O442" s="357"/>
    </row>
    <row r="443" spans="2:15" ht="14">
      <c r="B443" s="353"/>
      <c r="C443" s="353"/>
      <c r="E443" s="370"/>
      <c r="G443" s="353"/>
      <c r="N443" s="357"/>
      <c r="O443" s="357"/>
    </row>
    <row r="444" spans="2:15" ht="14">
      <c r="B444" s="353"/>
      <c r="C444" s="353"/>
      <c r="E444" s="370"/>
      <c r="G444" s="353"/>
      <c r="N444" s="357"/>
      <c r="O444" s="357"/>
    </row>
    <row r="445" spans="2:15" ht="14">
      <c r="B445" s="353"/>
      <c r="C445" s="353"/>
      <c r="E445" s="370"/>
      <c r="G445" s="353"/>
      <c r="N445" s="357"/>
      <c r="O445" s="357"/>
    </row>
    <row r="446" spans="2:15" ht="14">
      <c r="B446" s="353"/>
      <c r="C446" s="353"/>
      <c r="E446" s="370"/>
      <c r="G446" s="353"/>
      <c r="N446" s="357"/>
      <c r="O446" s="357"/>
    </row>
    <row r="447" spans="2:15" ht="14">
      <c r="B447" s="353"/>
      <c r="C447" s="353"/>
      <c r="E447" s="370"/>
      <c r="G447" s="353"/>
      <c r="N447" s="357"/>
      <c r="O447" s="357"/>
    </row>
    <row r="448" spans="2:15" ht="14">
      <c r="B448" s="353"/>
      <c r="C448" s="353"/>
      <c r="E448" s="370"/>
      <c r="G448" s="353"/>
      <c r="N448" s="357"/>
      <c r="O448" s="357"/>
    </row>
    <row r="449" spans="2:15" ht="14">
      <c r="B449" s="353"/>
      <c r="C449" s="353"/>
      <c r="E449" s="370"/>
      <c r="G449" s="353"/>
      <c r="N449" s="357"/>
      <c r="O449" s="357"/>
    </row>
    <row r="450" spans="2:15" ht="14">
      <c r="B450" s="353"/>
      <c r="C450" s="353"/>
      <c r="E450" s="370"/>
      <c r="G450" s="353"/>
      <c r="N450" s="357"/>
      <c r="O450" s="357"/>
    </row>
    <row r="451" spans="2:15" ht="14">
      <c r="B451" s="353"/>
      <c r="C451" s="353"/>
      <c r="E451" s="370"/>
      <c r="G451" s="353"/>
      <c r="N451" s="357"/>
      <c r="O451" s="357"/>
    </row>
    <row r="452" spans="2:15" ht="14">
      <c r="B452" s="353"/>
      <c r="C452" s="353"/>
      <c r="E452" s="370"/>
      <c r="G452" s="353"/>
      <c r="N452" s="357"/>
      <c r="O452" s="357"/>
    </row>
    <row r="453" spans="2:15" ht="14">
      <c r="B453" s="353"/>
      <c r="C453" s="353"/>
      <c r="E453" s="370"/>
      <c r="G453" s="353"/>
      <c r="N453" s="357"/>
      <c r="O453" s="357"/>
    </row>
    <row r="454" spans="2:15" ht="14">
      <c r="B454" s="353"/>
      <c r="C454" s="353"/>
      <c r="E454" s="370"/>
      <c r="G454" s="353"/>
      <c r="N454" s="357"/>
      <c r="O454" s="357"/>
    </row>
    <row r="455" spans="2:15" ht="14">
      <c r="B455" s="353"/>
      <c r="C455" s="353"/>
      <c r="E455" s="370"/>
      <c r="G455" s="353"/>
      <c r="N455" s="357"/>
      <c r="O455" s="357"/>
    </row>
    <row r="456" spans="2:15" ht="14">
      <c r="B456" s="353"/>
      <c r="C456" s="353"/>
      <c r="E456" s="370"/>
      <c r="G456" s="353"/>
      <c r="N456" s="357"/>
      <c r="O456" s="357"/>
    </row>
    <row r="457" spans="2:15" ht="14">
      <c r="B457" s="353"/>
      <c r="C457" s="353"/>
      <c r="E457" s="370"/>
      <c r="G457" s="353"/>
      <c r="N457" s="357"/>
      <c r="O457" s="357"/>
    </row>
    <row r="458" spans="2:15" ht="14">
      <c r="B458" s="353"/>
      <c r="C458" s="353"/>
      <c r="E458" s="370"/>
      <c r="G458" s="353"/>
      <c r="N458" s="357"/>
      <c r="O458" s="357"/>
    </row>
    <row r="459" spans="2:15" ht="14">
      <c r="B459" s="353"/>
      <c r="C459" s="353"/>
      <c r="E459" s="370"/>
      <c r="G459" s="353"/>
      <c r="N459" s="357"/>
      <c r="O459" s="357"/>
    </row>
    <row r="460" spans="2:15" ht="14">
      <c r="B460" s="353"/>
      <c r="C460" s="353"/>
      <c r="E460" s="370"/>
      <c r="G460" s="353"/>
      <c r="N460" s="357"/>
      <c r="O460" s="357"/>
    </row>
    <row r="461" spans="2:15" ht="14">
      <c r="B461" s="353"/>
      <c r="C461" s="353"/>
      <c r="E461" s="370"/>
      <c r="G461" s="353"/>
      <c r="N461" s="357"/>
      <c r="O461" s="357"/>
    </row>
    <row r="462" spans="2:15" ht="14">
      <c r="B462" s="353"/>
      <c r="C462" s="353"/>
      <c r="E462" s="370"/>
      <c r="G462" s="353"/>
      <c r="N462" s="357"/>
      <c r="O462" s="357"/>
    </row>
    <row r="463" spans="2:15" ht="14">
      <c r="B463" s="353"/>
      <c r="C463" s="353"/>
      <c r="E463" s="370"/>
      <c r="G463" s="353"/>
      <c r="N463" s="357"/>
      <c r="O463" s="357"/>
    </row>
    <row r="464" spans="2:15" ht="14">
      <c r="B464" s="353"/>
      <c r="C464" s="353"/>
      <c r="E464" s="370"/>
      <c r="G464" s="353"/>
      <c r="N464" s="357"/>
      <c r="O464" s="357"/>
    </row>
    <row r="465" spans="2:15" ht="14">
      <c r="B465" s="353"/>
      <c r="C465" s="353"/>
      <c r="E465" s="370"/>
      <c r="G465" s="353"/>
      <c r="N465" s="357"/>
      <c r="O465" s="357"/>
    </row>
    <row r="466" spans="2:15" ht="14">
      <c r="B466" s="353"/>
      <c r="C466" s="353"/>
      <c r="E466" s="370"/>
      <c r="G466" s="353"/>
      <c r="N466" s="357"/>
      <c r="O466" s="357"/>
    </row>
    <row r="467" spans="2:15" ht="14">
      <c r="B467" s="353"/>
      <c r="C467" s="353"/>
      <c r="E467" s="370"/>
      <c r="G467" s="353"/>
      <c r="N467" s="357"/>
      <c r="O467" s="357"/>
    </row>
    <row r="468" spans="2:15" ht="14">
      <c r="B468" s="353"/>
      <c r="C468" s="353"/>
      <c r="E468" s="370"/>
      <c r="G468" s="353"/>
      <c r="N468" s="357"/>
      <c r="O468" s="357"/>
    </row>
    <row r="469" spans="2:15" ht="14">
      <c r="B469" s="353"/>
      <c r="C469" s="353"/>
      <c r="E469" s="370"/>
      <c r="G469" s="353"/>
      <c r="N469" s="357"/>
      <c r="O469" s="357"/>
    </row>
    <row r="470" spans="2:15" ht="14">
      <c r="B470" s="353"/>
      <c r="C470" s="353"/>
      <c r="E470" s="370"/>
      <c r="G470" s="353"/>
      <c r="N470" s="357"/>
      <c r="O470" s="357"/>
    </row>
    <row r="471" spans="2:15" ht="14">
      <c r="B471" s="353"/>
      <c r="C471" s="353"/>
      <c r="E471" s="370"/>
      <c r="G471" s="353"/>
      <c r="N471" s="357"/>
      <c r="O471" s="357"/>
    </row>
    <row r="472" spans="2:15" ht="14">
      <c r="B472" s="353"/>
      <c r="C472" s="353"/>
      <c r="E472" s="370"/>
      <c r="G472" s="353"/>
      <c r="N472" s="357"/>
      <c r="O472" s="357"/>
    </row>
    <row r="473" spans="2:15" ht="14">
      <c r="B473" s="353"/>
      <c r="C473" s="353"/>
      <c r="E473" s="370"/>
      <c r="G473" s="353"/>
      <c r="N473" s="357"/>
      <c r="O473" s="357"/>
    </row>
    <row r="474" spans="2:15" ht="14">
      <c r="B474" s="353"/>
      <c r="C474" s="353"/>
      <c r="E474" s="370"/>
      <c r="G474" s="353"/>
      <c r="N474" s="357"/>
      <c r="O474" s="357"/>
    </row>
    <row r="475" spans="2:15" ht="14">
      <c r="B475" s="353"/>
      <c r="C475" s="353"/>
      <c r="E475" s="370"/>
      <c r="G475" s="353"/>
      <c r="N475" s="357"/>
      <c r="O475" s="357"/>
    </row>
    <row r="476" spans="2:15" ht="14">
      <c r="B476" s="353"/>
      <c r="C476" s="353"/>
      <c r="E476" s="370"/>
      <c r="G476" s="353"/>
      <c r="N476" s="357"/>
      <c r="O476" s="357"/>
    </row>
    <row r="477" spans="2:15" ht="14">
      <c r="B477" s="353"/>
      <c r="C477" s="353"/>
      <c r="E477" s="370"/>
      <c r="G477" s="353"/>
      <c r="N477" s="357"/>
      <c r="O477" s="357"/>
    </row>
    <row r="478" spans="2:15" ht="14">
      <c r="B478" s="353"/>
      <c r="C478" s="353"/>
      <c r="E478" s="370"/>
      <c r="G478" s="353"/>
      <c r="N478" s="357"/>
      <c r="O478" s="357"/>
    </row>
    <row r="479" spans="2:15" ht="14">
      <c r="B479" s="353"/>
      <c r="C479" s="353"/>
      <c r="E479" s="370"/>
      <c r="G479" s="353"/>
      <c r="N479" s="357"/>
      <c r="O479" s="357"/>
    </row>
    <row r="480" spans="2:15" ht="14">
      <c r="B480" s="353"/>
      <c r="C480" s="353"/>
      <c r="E480" s="370"/>
      <c r="G480" s="353"/>
      <c r="N480" s="357"/>
      <c r="O480" s="357"/>
    </row>
    <row r="481" spans="2:15" ht="14">
      <c r="B481" s="353"/>
      <c r="C481" s="353"/>
      <c r="E481" s="370"/>
      <c r="G481" s="353"/>
      <c r="N481" s="357"/>
      <c r="O481" s="357"/>
    </row>
    <row r="482" spans="2:15" ht="14">
      <c r="B482" s="353"/>
      <c r="C482" s="353"/>
      <c r="E482" s="370"/>
      <c r="G482" s="353"/>
      <c r="N482" s="357"/>
      <c r="O482" s="357"/>
    </row>
    <row r="483" spans="2:15" ht="14">
      <c r="B483" s="353"/>
      <c r="C483" s="353"/>
      <c r="E483" s="370"/>
      <c r="G483" s="353"/>
      <c r="N483" s="357"/>
      <c r="O483" s="357"/>
    </row>
    <row r="484" spans="2:15" ht="14">
      <c r="B484" s="353"/>
      <c r="C484" s="353"/>
      <c r="E484" s="370"/>
      <c r="G484" s="353"/>
      <c r="N484" s="357"/>
      <c r="O484" s="357"/>
    </row>
    <row r="485" spans="2:15" ht="14">
      <c r="B485" s="353"/>
      <c r="C485" s="353"/>
      <c r="E485" s="370"/>
      <c r="G485" s="353"/>
      <c r="N485" s="357"/>
      <c r="O485" s="357"/>
    </row>
    <row r="486" spans="2:15" ht="14">
      <c r="B486" s="353"/>
      <c r="C486" s="353"/>
      <c r="E486" s="370"/>
      <c r="G486" s="353"/>
      <c r="N486" s="357"/>
      <c r="O486" s="357"/>
    </row>
    <row r="487" spans="2:15" ht="14">
      <c r="B487" s="353"/>
      <c r="C487" s="353"/>
      <c r="E487" s="370"/>
      <c r="G487" s="353"/>
      <c r="N487" s="357"/>
      <c r="O487" s="357"/>
    </row>
    <row r="488" spans="2:15" ht="14">
      <c r="B488" s="353"/>
      <c r="C488" s="353"/>
      <c r="E488" s="370"/>
      <c r="G488" s="353"/>
      <c r="N488" s="357"/>
      <c r="O488" s="357"/>
    </row>
    <row r="489" spans="2:15" ht="14">
      <c r="B489" s="353"/>
      <c r="C489" s="353"/>
      <c r="E489" s="370"/>
      <c r="G489" s="353"/>
      <c r="N489" s="357"/>
      <c r="O489" s="357"/>
    </row>
    <row r="490" spans="2:15" ht="14">
      <c r="B490" s="353"/>
      <c r="C490" s="353"/>
      <c r="E490" s="370"/>
      <c r="G490" s="353"/>
      <c r="N490" s="357"/>
      <c r="O490" s="357"/>
    </row>
    <row r="491" spans="2:15" ht="14">
      <c r="B491" s="353"/>
      <c r="C491" s="353"/>
      <c r="E491" s="370"/>
      <c r="G491" s="353"/>
      <c r="N491" s="357"/>
      <c r="O491" s="357"/>
    </row>
    <row r="492" spans="2:15" ht="14">
      <c r="B492" s="353"/>
      <c r="C492" s="353"/>
      <c r="E492" s="370"/>
      <c r="G492" s="353"/>
      <c r="N492" s="357"/>
      <c r="O492" s="357"/>
    </row>
    <row r="493" spans="2:15" ht="14">
      <c r="B493" s="353"/>
      <c r="C493" s="353"/>
      <c r="E493" s="370"/>
      <c r="G493" s="353"/>
      <c r="N493" s="357"/>
      <c r="O493" s="357"/>
    </row>
    <row r="494" spans="2:15" ht="14">
      <c r="B494" s="353"/>
      <c r="C494" s="353"/>
      <c r="E494" s="370"/>
      <c r="G494" s="353"/>
      <c r="N494" s="357"/>
      <c r="O494" s="357"/>
    </row>
    <row r="495" spans="2:15" ht="14">
      <c r="B495" s="353"/>
      <c r="C495" s="353"/>
      <c r="E495" s="370"/>
      <c r="G495" s="353"/>
      <c r="N495" s="357"/>
      <c r="O495" s="357"/>
    </row>
    <row r="496" spans="2:15" ht="14">
      <c r="B496" s="353"/>
      <c r="C496" s="353"/>
      <c r="E496" s="370"/>
      <c r="G496" s="353"/>
      <c r="N496" s="357"/>
      <c r="O496" s="357"/>
    </row>
    <row r="497" spans="2:15" ht="14">
      <c r="B497" s="353"/>
      <c r="C497" s="353"/>
      <c r="E497" s="370"/>
      <c r="G497" s="353"/>
      <c r="N497" s="357"/>
      <c r="O497" s="357"/>
    </row>
    <row r="498" spans="2:15" ht="14">
      <c r="B498" s="353"/>
      <c r="C498" s="353"/>
      <c r="E498" s="370"/>
      <c r="G498" s="353"/>
      <c r="N498" s="357"/>
      <c r="O498" s="357"/>
    </row>
    <row r="499" spans="2:15" ht="14">
      <c r="B499" s="353"/>
      <c r="C499" s="353"/>
      <c r="E499" s="370"/>
      <c r="G499" s="353"/>
      <c r="N499" s="357"/>
      <c r="O499" s="357"/>
    </row>
    <row r="500" spans="2:15" ht="14">
      <c r="B500" s="353"/>
      <c r="C500" s="353"/>
      <c r="E500" s="370"/>
      <c r="G500" s="353"/>
      <c r="N500" s="357"/>
      <c r="O500" s="357"/>
    </row>
    <row r="501" spans="2:15" ht="14">
      <c r="B501" s="353"/>
      <c r="C501" s="353"/>
      <c r="E501" s="370"/>
      <c r="G501" s="353"/>
      <c r="N501" s="357"/>
      <c r="O501" s="357"/>
    </row>
    <row r="502" spans="2:15" ht="14">
      <c r="B502" s="353"/>
      <c r="C502" s="353"/>
      <c r="E502" s="370"/>
      <c r="G502" s="353"/>
      <c r="N502" s="357"/>
      <c r="O502" s="357"/>
    </row>
    <row r="503" spans="2:15" ht="14">
      <c r="B503" s="353"/>
      <c r="C503" s="353"/>
      <c r="E503" s="370"/>
      <c r="G503" s="353"/>
      <c r="N503" s="357"/>
      <c r="O503" s="357"/>
    </row>
    <row r="504" spans="2:15" ht="14">
      <c r="B504" s="353"/>
      <c r="C504" s="353"/>
      <c r="E504" s="370"/>
      <c r="G504" s="353"/>
      <c r="N504" s="357"/>
      <c r="O504" s="357"/>
    </row>
    <row r="505" spans="2:15" ht="14">
      <c r="B505" s="353"/>
      <c r="C505" s="353"/>
      <c r="E505" s="370"/>
      <c r="G505" s="353"/>
      <c r="N505" s="357"/>
      <c r="O505" s="357"/>
    </row>
    <row r="506" spans="2:15" ht="14">
      <c r="B506" s="353"/>
      <c r="C506" s="353"/>
      <c r="E506" s="370"/>
      <c r="G506" s="353"/>
      <c r="N506" s="357"/>
      <c r="O506" s="357"/>
    </row>
    <row r="507" spans="2:15" ht="14">
      <c r="B507" s="353"/>
      <c r="C507" s="353"/>
      <c r="E507" s="370"/>
      <c r="G507" s="353"/>
      <c r="N507" s="357"/>
      <c r="O507" s="357"/>
    </row>
    <row r="508" spans="2:15" ht="14">
      <c r="B508" s="353"/>
      <c r="C508" s="353"/>
      <c r="E508" s="370"/>
      <c r="G508" s="353"/>
      <c r="N508" s="357"/>
      <c r="O508" s="357"/>
    </row>
    <row r="509" spans="2:15" ht="14">
      <c r="B509" s="353"/>
      <c r="C509" s="353"/>
      <c r="E509" s="370"/>
      <c r="G509" s="353"/>
      <c r="N509" s="357"/>
      <c r="O509" s="357"/>
    </row>
    <row r="510" spans="2:15" ht="14">
      <c r="B510" s="353"/>
      <c r="C510" s="353"/>
      <c r="E510" s="370"/>
      <c r="G510" s="353"/>
      <c r="N510" s="357"/>
      <c r="O510" s="357"/>
    </row>
    <row r="511" spans="2:15" ht="14">
      <c r="B511" s="353"/>
      <c r="C511" s="353"/>
      <c r="E511" s="370"/>
      <c r="G511" s="353"/>
      <c r="N511" s="357"/>
      <c r="O511" s="357"/>
    </row>
    <row r="512" spans="2:15" ht="14">
      <c r="B512" s="353"/>
      <c r="C512" s="353"/>
      <c r="E512" s="370"/>
      <c r="G512" s="353"/>
      <c r="N512" s="357"/>
      <c r="O512" s="357"/>
    </row>
    <row r="513" spans="2:15" ht="14">
      <c r="B513" s="353"/>
      <c r="C513" s="353"/>
      <c r="E513" s="370"/>
      <c r="G513" s="353"/>
      <c r="N513" s="357"/>
      <c r="O513" s="357"/>
    </row>
    <row r="514" spans="2:15" ht="14">
      <c r="B514" s="353"/>
      <c r="C514" s="353"/>
      <c r="E514" s="370"/>
      <c r="G514" s="353"/>
      <c r="N514" s="357"/>
      <c r="O514" s="357"/>
    </row>
    <row r="515" spans="2:15" ht="14">
      <c r="B515" s="353"/>
      <c r="C515" s="353"/>
      <c r="E515" s="370"/>
      <c r="G515" s="353"/>
      <c r="N515" s="357"/>
      <c r="O515" s="357"/>
    </row>
    <row r="516" spans="2:15" ht="14">
      <c r="B516" s="353"/>
      <c r="C516" s="353"/>
      <c r="E516" s="370"/>
      <c r="G516" s="353"/>
      <c r="N516" s="357"/>
      <c r="O516" s="357"/>
    </row>
    <row r="517" spans="2:15" ht="14">
      <c r="B517" s="353"/>
      <c r="C517" s="353"/>
      <c r="E517" s="370"/>
      <c r="G517" s="353"/>
      <c r="N517" s="357"/>
      <c r="O517" s="357"/>
    </row>
    <row r="518" spans="2:15" ht="14">
      <c r="B518" s="353"/>
      <c r="C518" s="353"/>
      <c r="E518" s="370"/>
      <c r="G518" s="353"/>
      <c r="N518" s="357"/>
      <c r="O518" s="357"/>
    </row>
    <row r="519" spans="2:15" ht="14">
      <c r="B519" s="353"/>
      <c r="C519" s="353"/>
      <c r="E519" s="370"/>
      <c r="G519" s="353"/>
      <c r="N519" s="357"/>
      <c r="O519" s="357"/>
    </row>
    <row r="520" spans="2:15" ht="14">
      <c r="B520" s="353"/>
      <c r="C520" s="353"/>
      <c r="E520" s="370"/>
      <c r="G520" s="353"/>
      <c r="N520" s="357"/>
      <c r="O520" s="357"/>
    </row>
    <row r="521" spans="2:15" ht="14">
      <c r="B521" s="353"/>
      <c r="C521" s="353"/>
      <c r="E521" s="370"/>
      <c r="G521" s="353"/>
      <c r="N521" s="357"/>
      <c r="O521" s="357"/>
    </row>
    <row r="522" spans="2:15" ht="14">
      <c r="B522" s="353"/>
      <c r="C522" s="353"/>
      <c r="E522" s="370"/>
      <c r="G522" s="353"/>
      <c r="N522" s="357"/>
      <c r="O522" s="357"/>
    </row>
    <row r="523" spans="2:15" ht="14">
      <c r="B523" s="353"/>
      <c r="C523" s="353"/>
      <c r="E523" s="370"/>
      <c r="G523" s="353"/>
      <c r="N523" s="357"/>
      <c r="O523" s="357"/>
    </row>
    <row r="524" spans="2:15" ht="14">
      <c r="B524" s="353"/>
      <c r="C524" s="353"/>
      <c r="E524" s="370"/>
      <c r="G524" s="353"/>
      <c r="N524" s="357"/>
      <c r="O524" s="357"/>
    </row>
    <row r="525" spans="2:15" ht="14">
      <c r="B525" s="353"/>
      <c r="C525" s="353"/>
      <c r="E525" s="370"/>
      <c r="G525" s="353"/>
      <c r="N525" s="357"/>
      <c r="O525" s="357"/>
    </row>
    <row r="526" spans="2:15" ht="14">
      <c r="B526" s="353"/>
      <c r="C526" s="353"/>
      <c r="E526" s="370"/>
      <c r="G526" s="353"/>
      <c r="N526" s="357"/>
      <c r="O526" s="357"/>
    </row>
    <row r="527" spans="2:15" ht="14">
      <c r="B527" s="353"/>
      <c r="C527" s="353"/>
      <c r="E527" s="370"/>
      <c r="G527" s="353"/>
      <c r="N527" s="357"/>
      <c r="O527" s="357"/>
    </row>
    <row r="528" spans="2:15" ht="14">
      <c r="B528" s="353"/>
      <c r="C528" s="353"/>
      <c r="E528" s="370"/>
      <c r="G528" s="353"/>
      <c r="N528" s="357"/>
      <c r="O528" s="357"/>
    </row>
    <row r="529" spans="2:15" ht="14">
      <c r="B529" s="353"/>
      <c r="C529" s="353"/>
      <c r="E529" s="370"/>
      <c r="G529" s="353"/>
      <c r="N529" s="357"/>
      <c r="O529" s="357"/>
    </row>
    <row r="530" spans="2:15" ht="14">
      <c r="B530" s="353"/>
      <c r="C530" s="353"/>
      <c r="E530" s="370"/>
      <c r="G530" s="353"/>
      <c r="N530" s="357"/>
      <c r="O530" s="357"/>
    </row>
    <row r="531" spans="2:15" ht="14">
      <c r="B531" s="353"/>
      <c r="C531" s="353"/>
      <c r="E531" s="370"/>
      <c r="G531" s="353"/>
      <c r="N531" s="357"/>
      <c r="O531" s="357"/>
    </row>
    <row r="532" spans="2:15" ht="14">
      <c r="B532" s="353"/>
      <c r="C532" s="353"/>
      <c r="E532" s="370"/>
      <c r="G532" s="353"/>
      <c r="N532" s="357"/>
      <c r="O532" s="357"/>
    </row>
    <row r="533" spans="2:15" ht="14">
      <c r="B533" s="353"/>
      <c r="C533" s="353"/>
      <c r="E533" s="370"/>
      <c r="G533" s="353"/>
      <c r="N533" s="357"/>
      <c r="O533" s="357"/>
    </row>
    <row r="534" spans="2:15" ht="14">
      <c r="B534" s="353"/>
      <c r="C534" s="353"/>
      <c r="E534" s="370"/>
      <c r="G534" s="353"/>
      <c r="N534" s="357"/>
      <c r="O534" s="357"/>
    </row>
    <row r="535" spans="2:15" ht="14">
      <c r="B535" s="353"/>
      <c r="C535" s="353"/>
      <c r="E535" s="370"/>
      <c r="G535" s="353"/>
      <c r="N535" s="357"/>
      <c r="O535" s="357"/>
    </row>
    <row r="536" spans="2:15" ht="14">
      <c r="B536" s="353"/>
      <c r="C536" s="353"/>
      <c r="E536" s="370"/>
      <c r="G536" s="353"/>
      <c r="N536" s="357"/>
      <c r="O536" s="357"/>
    </row>
    <row r="537" spans="2:15" ht="14">
      <c r="B537" s="353"/>
      <c r="C537" s="353"/>
      <c r="E537" s="370"/>
      <c r="G537" s="353"/>
      <c r="N537" s="357"/>
      <c r="O537" s="357"/>
    </row>
    <row r="538" spans="2:15" ht="14">
      <c r="B538" s="353"/>
      <c r="C538" s="353"/>
      <c r="E538" s="370"/>
      <c r="G538" s="353"/>
      <c r="N538" s="357"/>
      <c r="O538" s="357"/>
    </row>
    <row r="539" spans="2:15" ht="14">
      <c r="B539" s="353"/>
      <c r="C539" s="353"/>
      <c r="E539" s="370"/>
      <c r="G539" s="353"/>
      <c r="N539" s="357"/>
      <c r="O539" s="357"/>
    </row>
    <row r="540" spans="2:15" ht="14">
      <c r="B540" s="353"/>
      <c r="C540" s="353"/>
      <c r="E540" s="370"/>
      <c r="G540" s="353"/>
      <c r="N540" s="357"/>
      <c r="O540" s="357"/>
    </row>
    <row r="541" spans="2:15" ht="14">
      <c r="B541" s="353"/>
      <c r="C541" s="353"/>
      <c r="E541" s="370"/>
      <c r="G541" s="353"/>
      <c r="N541" s="357"/>
      <c r="O541" s="357"/>
    </row>
    <row r="542" spans="2:15" ht="14">
      <c r="B542" s="353"/>
      <c r="C542" s="353"/>
      <c r="E542" s="370"/>
      <c r="G542" s="353"/>
      <c r="N542" s="357"/>
      <c r="O542" s="357"/>
    </row>
    <row r="543" spans="2:15" ht="14">
      <c r="B543" s="353"/>
      <c r="C543" s="353"/>
      <c r="E543" s="370"/>
      <c r="G543" s="353"/>
      <c r="N543" s="357"/>
      <c r="O543" s="357"/>
    </row>
    <row r="544" spans="2:15" ht="14">
      <c r="B544" s="353"/>
      <c r="C544" s="353"/>
      <c r="E544" s="370"/>
      <c r="G544" s="353"/>
      <c r="N544" s="357"/>
      <c r="O544" s="357"/>
    </row>
    <row r="545" spans="2:15" ht="14">
      <c r="B545" s="353"/>
      <c r="C545" s="353"/>
      <c r="E545" s="370"/>
      <c r="G545" s="353"/>
      <c r="N545" s="357"/>
      <c r="O545" s="357"/>
    </row>
    <row r="546" spans="2:15" ht="14">
      <c r="B546" s="353"/>
      <c r="C546" s="353"/>
      <c r="E546" s="370"/>
      <c r="G546" s="353"/>
      <c r="N546" s="357"/>
      <c r="O546" s="357"/>
    </row>
    <row r="547" spans="2:15" ht="14">
      <c r="B547" s="353"/>
      <c r="C547" s="353"/>
      <c r="E547" s="370"/>
      <c r="G547" s="353"/>
      <c r="N547" s="357"/>
      <c r="O547" s="357"/>
    </row>
    <row r="548" spans="2:15" ht="14">
      <c r="B548" s="353"/>
      <c r="C548" s="353"/>
      <c r="E548" s="370"/>
      <c r="G548" s="353"/>
      <c r="N548" s="357"/>
      <c r="O548" s="357"/>
    </row>
    <row r="549" spans="2:15" ht="14">
      <c r="B549" s="353"/>
      <c r="C549" s="353"/>
      <c r="E549" s="370"/>
      <c r="G549" s="353"/>
      <c r="N549" s="357"/>
      <c r="O549" s="357"/>
    </row>
    <row r="550" spans="2:15" ht="14">
      <c r="B550" s="353"/>
      <c r="C550" s="353"/>
      <c r="E550" s="370"/>
      <c r="G550" s="353"/>
      <c r="N550" s="357"/>
      <c r="O550" s="357"/>
    </row>
    <row r="551" spans="2:15" ht="14">
      <c r="B551" s="353"/>
      <c r="C551" s="353"/>
      <c r="E551" s="370"/>
      <c r="G551" s="353"/>
      <c r="N551" s="357"/>
      <c r="O551" s="357"/>
    </row>
    <row r="552" spans="2:15" ht="14">
      <c r="B552" s="353"/>
      <c r="C552" s="353"/>
      <c r="E552" s="370"/>
      <c r="G552" s="353"/>
      <c r="N552" s="357"/>
      <c r="O552" s="357"/>
    </row>
    <row r="553" spans="2:15" ht="14">
      <c r="B553" s="353"/>
      <c r="C553" s="353"/>
      <c r="E553" s="370"/>
      <c r="G553" s="353"/>
      <c r="N553" s="357"/>
      <c r="O553" s="357"/>
    </row>
    <row r="554" spans="2:15" ht="14">
      <c r="B554" s="353"/>
      <c r="C554" s="353"/>
      <c r="E554" s="370"/>
      <c r="G554" s="353"/>
      <c r="N554" s="357"/>
      <c r="O554" s="357"/>
    </row>
    <row r="555" spans="2:15" ht="14">
      <c r="B555" s="353"/>
      <c r="C555" s="353"/>
      <c r="E555" s="370"/>
      <c r="G555" s="353"/>
      <c r="N555" s="357"/>
      <c r="O555" s="357"/>
    </row>
    <row r="556" spans="2:15" ht="14">
      <c r="B556" s="353"/>
      <c r="C556" s="353"/>
      <c r="E556" s="370"/>
      <c r="G556" s="353"/>
      <c r="N556" s="357"/>
      <c r="O556" s="357"/>
    </row>
    <row r="557" spans="2:15" ht="14">
      <c r="B557" s="353"/>
      <c r="C557" s="353"/>
      <c r="E557" s="370"/>
      <c r="G557" s="353"/>
      <c r="N557" s="357"/>
      <c r="O557" s="357"/>
    </row>
    <row r="558" spans="2:15" ht="14">
      <c r="B558" s="353"/>
      <c r="C558" s="353"/>
      <c r="E558" s="370"/>
      <c r="G558" s="353"/>
      <c r="N558" s="357"/>
      <c r="O558" s="357"/>
    </row>
    <row r="559" spans="2:15" ht="14">
      <c r="B559" s="353"/>
      <c r="C559" s="353"/>
      <c r="E559" s="370"/>
      <c r="G559" s="353"/>
      <c r="N559" s="357"/>
      <c r="O559" s="357"/>
    </row>
    <row r="560" spans="2:15" ht="14">
      <c r="B560" s="353"/>
      <c r="C560" s="353"/>
      <c r="E560" s="370"/>
      <c r="G560" s="353"/>
      <c r="N560" s="357"/>
      <c r="O560" s="357"/>
    </row>
    <row r="561" spans="2:15" ht="14">
      <c r="B561" s="353"/>
      <c r="C561" s="353"/>
      <c r="E561" s="370"/>
      <c r="G561" s="353"/>
      <c r="N561" s="357"/>
      <c r="O561" s="357"/>
    </row>
    <row r="562" spans="2:15" ht="14">
      <c r="B562" s="353"/>
      <c r="C562" s="353"/>
      <c r="E562" s="370"/>
      <c r="G562" s="353"/>
      <c r="N562" s="357"/>
      <c r="O562" s="357"/>
    </row>
    <row r="563" spans="2:15" ht="14">
      <c r="B563" s="353"/>
      <c r="C563" s="353"/>
      <c r="E563" s="370"/>
      <c r="G563" s="353"/>
      <c r="N563" s="357"/>
      <c r="O563" s="357"/>
    </row>
    <row r="564" spans="2:15" ht="14">
      <c r="B564" s="353"/>
      <c r="C564" s="353"/>
      <c r="E564" s="370"/>
      <c r="G564" s="353"/>
      <c r="N564" s="357"/>
      <c r="O564" s="357"/>
    </row>
    <row r="565" spans="2:15" ht="14">
      <c r="B565" s="353"/>
      <c r="C565" s="353"/>
      <c r="E565" s="370"/>
      <c r="G565" s="353"/>
      <c r="N565" s="357"/>
      <c r="O565" s="357"/>
    </row>
    <row r="566" spans="2:15" ht="14">
      <c r="B566" s="353"/>
      <c r="C566" s="353"/>
      <c r="E566" s="370"/>
      <c r="G566" s="353"/>
      <c r="N566" s="357"/>
      <c r="O566" s="357"/>
    </row>
    <row r="567" spans="2:15" ht="14">
      <c r="B567" s="353"/>
      <c r="C567" s="353"/>
      <c r="E567" s="370"/>
      <c r="G567" s="353"/>
      <c r="N567" s="357"/>
      <c r="O567" s="357"/>
    </row>
    <row r="568" spans="2:15" ht="14">
      <c r="B568" s="353"/>
      <c r="C568" s="353"/>
      <c r="E568" s="370"/>
      <c r="G568" s="353"/>
      <c r="N568" s="357"/>
      <c r="O568" s="357"/>
    </row>
    <row r="569" spans="2:15" ht="14">
      <c r="B569" s="353"/>
      <c r="C569" s="353"/>
      <c r="E569" s="370"/>
      <c r="G569" s="353"/>
      <c r="N569" s="357"/>
      <c r="O569" s="357"/>
    </row>
    <row r="570" spans="2:15" ht="14">
      <c r="B570" s="353"/>
      <c r="C570" s="353"/>
      <c r="E570" s="370"/>
      <c r="G570" s="353"/>
      <c r="N570" s="357"/>
      <c r="O570" s="357"/>
    </row>
    <row r="571" spans="2:15" ht="14">
      <c r="B571" s="353"/>
      <c r="C571" s="353"/>
      <c r="E571" s="370"/>
      <c r="G571" s="353"/>
      <c r="N571" s="357"/>
      <c r="O571" s="357"/>
    </row>
    <row r="572" spans="2:15" ht="14">
      <c r="B572" s="353"/>
      <c r="C572" s="353"/>
      <c r="E572" s="370"/>
      <c r="G572" s="353"/>
      <c r="N572" s="357"/>
      <c r="O572" s="357"/>
    </row>
    <row r="573" spans="2:15" ht="14">
      <c r="B573" s="353"/>
      <c r="C573" s="353"/>
      <c r="E573" s="370"/>
      <c r="G573" s="353"/>
      <c r="N573" s="357"/>
      <c r="O573" s="357"/>
    </row>
    <row r="574" spans="2:15" ht="14">
      <c r="B574" s="353"/>
      <c r="C574" s="353"/>
      <c r="E574" s="370"/>
      <c r="G574" s="353"/>
      <c r="N574" s="357"/>
      <c r="O574" s="357"/>
    </row>
    <row r="575" spans="2:15" ht="14">
      <c r="B575" s="353"/>
      <c r="C575" s="353"/>
      <c r="E575" s="370"/>
      <c r="G575" s="353"/>
      <c r="N575" s="357"/>
      <c r="O575" s="357"/>
    </row>
    <row r="576" spans="2:15" ht="14">
      <c r="B576" s="353"/>
      <c r="C576" s="353"/>
      <c r="E576" s="370"/>
      <c r="G576" s="353"/>
      <c r="N576" s="357"/>
      <c r="O576" s="357"/>
    </row>
    <row r="577" spans="2:15" ht="14">
      <c r="B577" s="353"/>
      <c r="C577" s="353"/>
      <c r="E577" s="370"/>
      <c r="G577" s="353"/>
      <c r="N577" s="357"/>
      <c r="O577" s="357"/>
    </row>
    <row r="578" spans="2:15" ht="14">
      <c r="B578" s="353"/>
      <c r="C578" s="353"/>
      <c r="E578" s="370"/>
      <c r="G578" s="353"/>
      <c r="N578" s="357"/>
      <c r="O578" s="357"/>
    </row>
    <row r="579" spans="2:15" ht="14">
      <c r="B579" s="353"/>
      <c r="C579" s="353"/>
      <c r="E579" s="370"/>
      <c r="G579" s="353"/>
      <c r="N579" s="357"/>
      <c r="O579" s="357"/>
    </row>
    <row r="580" spans="2:15" ht="14">
      <c r="B580" s="353"/>
      <c r="C580" s="353"/>
      <c r="E580" s="370"/>
      <c r="G580" s="353"/>
      <c r="N580" s="357"/>
      <c r="O580" s="357"/>
    </row>
    <row r="581" spans="2:15" ht="14">
      <c r="B581" s="353"/>
      <c r="C581" s="353"/>
      <c r="E581" s="370"/>
      <c r="G581" s="353"/>
      <c r="N581" s="357"/>
      <c r="O581" s="357"/>
    </row>
    <row r="582" spans="2:15" ht="14">
      <c r="B582" s="353"/>
      <c r="C582" s="353"/>
      <c r="E582" s="370"/>
      <c r="G582" s="353"/>
      <c r="N582" s="357"/>
      <c r="O582" s="357"/>
    </row>
    <row r="583" spans="2:15" ht="14">
      <c r="B583" s="353"/>
      <c r="C583" s="353"/>
      <c r="E583" s="370"/>
      <c r="G583" s="353"/>
      <c r="N583" s="357"/>
      <c r="O583" s="357"/>
    </row>
    <row r="584" spans="2:15" ht="14">
      <c r="B584" s="353"/>
      <c r="C584" s="353"/>
      <c r="E584" s="370"/>
      <c r="G584" s="353"/>
      <c r="N584" s="357"/>
      <c r="O584" s="357"/>
    </row>
    <row r="585" spans="2:15" ht="14">
      <c r="B585" s="353"/>
      <c r="C585" s="353"/>
      <c r="E585" s="370"/>
      <c r="G585" s="353"/>
      <c r="N585" s="357"/>
      <c r="O585" s="357"/>
    </row>
    <row r="586" spans="2:15" ht="14">
      <c r="B586" s="353"/>
      <c r="C586" s="353"/>
      <c r="E586" s="370"/>
      <c r="G586" s="353"/>
      <c r="N586" s="357"/>
      <c r="O586" s="357"/>
    </row>
    <row r="587" spans="2:15" ht="14">
      <c r="B587" s="353"/>
      <c r="C587" s="353"/>
      <c r="E587" s="370"/>
      <c r="G587" s="353"/>
      <c r="N587" s="357"/>
      <c r="O587" s="357"/>
    </row>
    <row r="588" spans="2:15" ht="14">
      <c r="B588" s="353"/>
      <c r="C588" s="353"/>
      <c r="E588" s="370"/>
      <c r="G588" s="353"/>
      <c r="N588" s="357"/>
      <c r="O588" s="357"/>
    </row>
    <row r="589" spans="2:15" ht="14">
      <c r="B589" s="353"/>
      <c r="C589" s="353"/>
      <c r="E589" s="370"/>
      <c r="G589" s="353"/>
      <c r="N589" s="357"/>
      <c r="O589" s="357"/>
    </row>
    <row r="590" spans="2:15" ht="14">
      <c r="B590" s="353"/>
      <c r="C590" s="353"/>
      <c r="E590" s="370"/>
      <c r="G590" s="353"/>
      <c r="N590" s="357"/>
      <c r="O590" s="357"/>
    </row>
    <row r="591" spans="2:15" ht="14">
      <c r="B591" s="353"/>
      <c r="C591" s="353"/>
      <c r="E591" s="370"/>
      <c r="G591" s="353"/>
      <c r="N591" s="357"/>
      <c r="O591" s="357"/>
    </row>
    <row r="592" spans="2:15" ht="14">
      <c r="B592" s="353"/>
      <c r="C592" s="353"/>
      <c r="E592" s="370"/>
      <c r="G592" s="353"/>
      <c r="N592" s="357"/>
      <c r="O592" s="357"/>
    </row>
    <row r="593" spans="2:15" ht="14">
      <c r="B593" s="353"/>
      <c r="C593" s="353"/>
      <c r="E593" s="370"/>
      <c r="G593" s="353"/>
      <c r="N593" s="357"/>
      <c r="O593" s="357"/>
    </row>
    <row r="594" spans="2:15" ht="14">
      <c r="B594" s="353"/>
      <c r="C594" s="353"/>
      <c r="E594" s="370"/>
      <c r="G594" s="353"/>
      <c r="N594" s="357"/>
      <c r="O594" s="357"/>
    </row>
    <row r="595" spans="2:15" ht="14">
      <c r="B595" s="353"/>
      <c r="C595" s="353"/>
      <c r="E595" s="370"/>
      <c r="G595" s="353"/>
      <c r="N595" s="357"/>
      <c r="O595" s="357"/>
    </row>
    <row r="596" spans="2:15" ht="14">
      <c r="B596" s="353"/>
      <c r="C596" s="353"/>
      <c r="E596" s="370"/>
      <c r="G596" s="353"/>
      <c r="N596" s="357"/>
      <c r="O596" s="357"/>
    </row>
    <row r="597" spans="2:15" ht="14">
      <c r="B597" s="353"/>
      <c r="C597" s="353"/>
      <c r="E597" s="370"/>
      <c r="G597" s="353"/>
      <c r="N597" s="357"/>
      <c r="O597" s="357"/>
    </row>
    <row r="598" spans="2:15" ht="14">
      <c r="B598" s="353"/>
      <c r="C598" s="353"/>
      <c r="E598" s="370"/>
      <c r="G598" s="353"/>
      <c r="N598" s="357"/>
      <c r="O598" s="357"/>
    </row>
    <row r="599" spans="2:15" ht="14">
      <c r="B599" s="353"/>
      <c r="C599" s="353"/>
      <c r="E599" s="370"/>
      <c r="G599" s="353"/>
      <c r="N599" s="357"/>
      <c r="O599" s="357"/>
    </row>
    <row r="600" spans="2:15" ht="14">
      <c r="B600" s="353"/>
      <c r="C600" s="353"/>
      <c r="E600" s="370"/>
      <c r="G600" s="353"/>
      <c r="N600" s="357"/>
      <c r="O600" s="357"/>
    </row>
    <row r="601" spans="2:15" ht="14">
      <c r="B601" s="353"/>
      <c r="C601" s="353"/>
      <c r="E601" s="370"/>
      <c r="G601" s="353"/>
      <c r="N601" s="357"/>
      <c r="O601" s="357"/>
    </row>
    <row r="602" spans="2:15" ht="14">
      <c r="B602" s="353"/>
      <c r="C602" s="353"/>
      <c r="E602" s="370"/>
      <c r="G602" s="353"/>
      <c r="N602" s="357"/>
      <c r="O602" s="357"/>
    </row>
    <row r="603" spans="2:15" ht="14">
      <c r="B603" s="353"/>
      <c r="C603" s="353"/>
      <c r="E603" s="370"/>
      <c r="G603" s="353"/>
      <c r="N603" s="357"/>
      <c r="O603" s="357"/>
    </row>
    <row r="604" spans="2:15" ht="14">
      <c r="B604" s="353"/>
      <c r="C604" s="353"/>
      <c r="E604" s="370"/>
      <c r="G604" s="353"/>
      <c r="N604" s="357"/>
      <c r="O604" s="357"/>
    </row>
    <row r="605" spans="2:15" ht="14">
      <c r="B605" s="353"/>
      <c r="C605" s="353"/>
      <c r="E605" s="370"/>
      <c r="G605" s="353"/>
      <c r="N605" s="357"/>
      <c r="O605" s="357"/>
    </row>
    <row r="606" spans="2:15" ht="14">
      <c r="B606" s="353"/>
      <c r="C606" s="353"/>
      <c r="E606" s="370"/>
      <c r="G606" s="353"/>
      <c r="N606" s="357"/>
      <c r="O606" s="357"/>
    </row>
    <row r="607" spans="2:15" ht="14">
      <c r="B607" s="353"/>
      <c r="C607" s="353"/>
      <c r="E607" s="370"/>
      <c r="G607" s="353"/>
      <c r="N607" s="357"/>
      <c r="O607" s="357"/>
    </row>
    <row r="608" spans="2:15" ht="14">
      <c r="B608" s="353"/>
      <c r="C608" s="353"/>
      <c r="E608" s="370"/>
      <c r="G608" s="353"/>
      <c r="N608" s="357"/>
      <c r="O608" s="357"/>
    </row>
    <row r="609" spans="2:15" ht="14">
      <c r="B609" s="353"/>
      <c r="C609" s="353"/>
      <c r="E609" s="370"/>
      <c r="G609" s="353"/>
      <c r="N609" s="357"/>
      <c r="O609" s="357"/>
    </row>
    <row r="610" spans="2:15" ht="14">
      <c r="B610" s="353"/>
      <c r="C610" s="353"/>
      <c r="E610" s="370"/>
      <c r="G610" s="353"/>
      <c r="N610" s="357"/>
      <c r="O610" s="357"/>
    </row>
    <row r="611" spans="2:15" ht="14">
      <c r="B611" s="353"/>
      <c r="C611" s="353"/>
      <c r="E611" s="370"/>
      <c r="G611" s="353"/>
      <c r="N611" s="357"/>
      <c r="O611" s="357"/>
    </row>
    <row r="612" spans="2:15" ht="14">
      <c r="B612" s="353"/>
      <c r="C612" s="353"/>
      <c r="E612" s="370"/>
      <c r="G612" s="353"/>
      <c r="N612" s="357"/>
      <c r="O612" s="357"/>
    </row>
    <row r="613" spans="2:15" ht="14">
      <c r="B613" s="353"/>
      <c r="C613" s="353"/>
      <c r="E613" s="370"/>
      <c r="G613" s="353"/>
      <c r="N613" s="357"/>
      <c r="O613" s="357"/>
    </row>
    <row r="614" spans="2:15" ht="14">
      <c r="B614" s="353"/>
      <c r="C614" s="353"/>
      <c r="E614" s="370"/>
      <c r="G614" s="353"/>
      <c r="N614" s="357"/>
      <c r="O614" s="357"/>
    </row>
    <row r="615" spans="2:15" ht="14">
      <c r="B615" s="353"/>
      <c r="C615" s="353"/>
      <c r="E615" s="370"/>
      <c r="G615" s="353"/>
      <c r="N615" s="357"/>
      <c r="O615" s="357"/>
    </row>
    <row r="616" spans="2:15" ht="14">
      <c r="B616" s="353"/>
      <c r="C616" s="353"/>
      <c r="E616" s="370"/>
      <c r="G616" s="353"/>
      <c r="N616" s="357"/>
      <c r="O616" s="357"/>
    </row>
    <row r="617" spans="2:15" ht="14">
      <c r="B617" s="353"/>
      <c r="C617" s="353"/>
      <c r="E617" s="370"/>
      <c r="G617" s="353"/>
      <c r="N617" s="357"/>
      <c r="O617" s="357"/>
    </row>
    <row r="618" spans="2:15" ht="14">
      <c r="B618" s="353"/>
      <c r="C618" s="353"/>
      <c r="E618" s="370"/>
      <c r="G618" s="353"/>
      <c r="N618" s="357"/>
      <c r="O618" s="357"/>
    </row>
    <row r="619" spans="2:15" ht="14">
      <c r="B619" s="353"/>
      <c r="C619" s="353"/>
      <c r="E619" s="370"/>
      <c r="G619" s="353"/>
      <c r="N619" s="357"/>
      <c r="O619" s="357"/>
    </row>
    <row r="620" spans="2:15" ht="14">
      <c r="B620" s="353"/>
      <c r="C620" s="353"/>
      <c r="E620" s="370"/>
      <c r="G620" s="353"/>
      <c r="N620" s="357"/>
      <c r="O620" s="357"/>
    </row>
    <row r="621" spans="2:15" ht="14">
      <c r="B621" s="353"/>
      <c r="C621" s="353"/>
      <c r="E621" s="370"/>
      <c r="G621" s="353"/>
      <c r="N621" s="357"/>
      <c r="O621" s="357"/>
    </row>
    <row r="622" spans="2:15" ht="14">
      <c r="B622" s="353"/>
      <c r="C622" s="353"/>
      <c r="E622" s="370"/>
      <c r="G622" s="353"/>
      <c r="N622" s="357"/>
      <c r="O622" s="357"/>
    </row>
    <row r="623" spans="2:15" ht="14">
      <c r="B623" s="353"/>
      <c r="C623" s="353"/>
      <c r="E623" s="370"/>
      <c r="G623" s="353"/>
      <c r="N623" s="357"/>
      <c r="O623" s="357"/>
    </row>
    <row r="624" spans="2:15" ht="14">
      <c r="B624" s="353"/>
      <c r="C624" s="353"/>
      <c r="E624" s="370"/>
      <c r="G624" s="353"/>
      <c r="N624" s="357"/>
      <c r="O624" s="357"/>
    </row>
    <row r="625" spans="2:15" ht="14">
      <c r="B625" s="353"/>
      <c r="C625" s="353"/>
      <c r="E625" s="370"/>
      <c r="G625" s="353"/>
      <c r="N625" s="357"/>
      <c r="O625" s="357"/>
    </row>
    <row r="626" spans="2:15" ht="14">
      <c r="B626" s="353"/>
      <c r="C626" s="353"/>
      <c r="E626" s="370"/>
      <c r="G626" s="353"/>
      <c r="N626" s="357"/>
      <c r="O626" s="357"/>
    </row>
    <row r="627" spans="2:15" ht="14">
      <c r="B627" s="353"/>
      <c r="C627" s="353"/>
      <c r="E627" s="370"/>
      <c r="G627" s="353"/>
      <c r="N627" s="357"/>
      <c r="O627" s="357"/>
    </row>
    <row r="628" spans="2:15" ht="14">
      <c r="B628" s="353"/>
      <c r="C628" s="353"/>
      <c r="E628" s="370"/>
      <c r="G628" s="353"/>
      <c r="N628" s="357"/>
      <c r="O628" s="357"/>
    </row>
    <row r="629" spans="2:15" ht="14">
      <c r="B629" s="353"/>
      <c r="C629" s="353"/>
      <c r="E629" s="370"/>
      <c r="G629" s="353"/>
      <c r="N629" s="357"/>
      <c r="O629" s="357"/>
    </row>
    <row r="630" spans="2:15" ht="14">
      <c r="B630" s="353"/>
      <c r="C630" s="353"/>
      <c r="E630" s="370"/>
      <c r="G630" s="353"/>
      <c r="N630" s="357"/>
      <c r="O630" s="357"/>
    </row>
    <row r="631" spans="2:15" ht="14">
      <c r="B631" s="353"/>
      <c r="C631" s="353"/>
      <c r="E631" s="370"/>
      <c r="G631" s="353"/>
      <c r="N631" s="357"/>
      <c r="O631" s="357"/>
    </row>
    <row r="632" spans="2:15" ht="14">
      <c r="B632" s="353"/>
      <c r="C632" s="353"/>
      <c r="E632" s="370"/>
      <c r="G632" s="353"/>
      <c r="N632" s="357"/>
      <c r="O632" s="357"/>
    </row>
    <row r="633" spans="2:15" ht="14">
      <c r="B633" s="353"/>
      <c r="C633" s="353"/>
      <c r="E633" s="370"/>
      <c r="G633" s="353"/>
      <c r="N633" s="357"/>
      <c r="O633" s="357"/>
    </row>
    <row r="634" spans="2:15" ht="14">
      <c r="B634" s="353"/>
      <c r="C634" s="353"/>
      <c r="E634" s="370"/>
      <c r="G634" s="353"/>
      <c r="N634" s="357"/>
      <c r="O634" s="357"/>
    </row>
    <row r="635" spans="2:15" ht="14">
      <c r="B635" s="353"/>
      <c r="C635" s="353"/>
      <c r="E635" s="370"/>
      <c r="G635" s="353"/>
      <c r="N635" s="357"/>
      <c r="O635" s="357"/>
    </row>
    <row r="636" spans="2:15" ht="14">
      <c r="B636" s="353"/>
      <c r="C636" s="353"/>
      <c r="E636" s="370"/>
      <c r="G636" s="353"/>
      <c r="N636" s="357"/>
      <c r="O636" s="357"/>
    </row>
    <row r="637" spans="2:15" ht="14">
      <c r="B637" s="353"/>
      <c r="C637" s="353"/>
      <c r="E637" s="370"/>
      <c r="G637" s="353"/>
      <c r="N637" s="357"/>
      <c r="O637" s="357"/>
    </row>
    <row r="638" spans="2:15" ht="14">
      <c r="B638" s="353"/>
      <c r="C638" s="353"/>
      <c r="E638" s="370"/>
      <c r="G638" s="353"/>
      <c r="N638" s="357"/>
      <c r="O638" s="357"/>
    </row>
    <row r="639" spans="2:15" ht="14">
      <c r="B639" s="353"/>
      <c r="C639" s="353"/>
      <c r="E639" s="370"/>
      <c r="G639" s="353"/>
      <c r="N639" s="357"/>
      <c r="O639" s="357"/>
    </row>
    <row r="640" spans="2:15" ht="14">
      <c r="B640" s="353"/>
      <c r="C640" s="353"/>
      <c r="E640" s="370"/>
      <c r="G640" s="353"/>
      <c r="N640" s="357"/>
      <c r="O640" s="357"/>
    </row>
    <row r="641" spans="2:15" ht="14">
      <c r="B641" s="353"/>
      <c r="C641" s="353"/>
      <c r="E641" s="370"/>
      <c r="G641" s="353"/>
      <c r="N641" s="357"/>
      <c r="O641" s="357"/>
    </row>
    <row r="642" spans="2:15" ht="14">
      <c r="B642" s="353"/>
      <c r="C642" s="353"/>
      <c r="E642" s="370"/>
      <c r="G642" s="353"/>
      <c r="N642" s="357"/>
      <c r="O642" s="357"/>
    </row>
    <row r="643" spans="2:15" ht="14">
      <c r="B643" s="353"/>
      <c r="C643" s="353"/>
      <c r="E643" s="370"/>
      <c r="G643" s="353"/>
      <c r="N643" s="357"/>
      <c r="O643" s="357"/>
    </row>
    <row r="644" spans="2:15" ht="14">
      <c r="B644" s="353"/>
      <c r="C644" s="353"/>
      <c r="E644" s="370"/>
      <c r="G644" s="353"/>
      <c r="N644" s="357"/>
      <c r="O644" s="357"/>
    </row>
    <row r="645" spans="2:15" ht="14">
      <c r="B645" s="353"/>
      <c r="C645" s="353"/>
      <c r="E645" s="370"/>
      <c r="G645" s="353"/>
      <c r="N645" s="357"/>
      <c r="O645" s="357"/>
    </row>
    <row r="646" spans="2:15" ht="14">
      <c r="B646" s="353"/>
      <c r="C646" s="353"/>
      <c r="E646" s="370"/>
      <c r="G646" s="353"/>
      <c r="N646" s="357"/>
      <c r="O646" s="357"/>
    </row>
    <row r="647" spans="2:15" ht="14">
      <c r="B647" s="353"/>
      <c r="C647" s="353"/>
      <c r="E647" s="370"/>
      <c r="G647" s="353"/>
      <c r="N647" s="357"/>
      <c r="O647" s="357"/>
    </row>
    <row r="648" spans="2:15" ht="14">
      <c r="B648" s="353"/>
      <c r="C648" s="353"/>
      <c r="E648" s="370"/>
      <c r="G648" s="353"/>
      <c r="N648" s="357"/>
      <c r="O648" s="357"/>
    </row>
    <row r="649" spans="2:15" ht="14">
      <c r="B649" s="353"/>
      <c r="C649" s="353"/>
      <c r="E649" s="370"/>
      <c r="G649" s="353"/>
      <c r="N649" s="357"/>
      <c r="O649" s="357"/>
    </row>
    <row r="650" spans="2:15" ht="14">
      <c r="B650" s="353"/>
      <c r="C650" s="353"/>
      <c r="E650" s="370"/>
      <c r="G650" s="353"/>
      <c r="N650" s="357"/>
      <c r="O650" s="357"/>
    </row>
    <row r="651" spans="2:15" ht="14">
      <c r="B651" s="353"/>
      <c r="C651" s="353"/>
      <c r="E651" s="370"/>
      <c r="G651" s="353"/>
      <c r="N651" s="357"/>
      <c r="O651" s="357"/>
    </row>
    <row r="652" spans="2:15" ht="14">
      <c r="B652" s="353"/>
      <c r="C652" s="353"/>
      <c r="E652" s="370"/>
      <c r="G652" s="353"/>
      <c r="N652" s="357"/>
      <c r="O652" s="357"/>
    </row>
    <row r="653" spans="2:15" ht="14">
      <c r="B653" s="353"/>
      <c r="C653" s="353"/>
      <c r="E653" s="370"/>
      <c r="G653" s="353"/>
      <c r="N653" s="357"/>
      <c r="O653" s="357"/>
    </row>
    <row r="654" spans="2:15" ht="14">
      <c r="B654" s="353"/>
      <c r="C654" s="353"/>
      <c r="E654" s="370"/>
      <c r="G654" s="353"/>
      <c r="N654" s="357"/>
      <c r="O654" s="357"/>
    </row>
    <row r="655" spans="2:15" ht="14">
      <c r="B655" s="353"/>
      <c r="C655" s="353"/>
      <c r="E655" s="370"/>
      <c r="G655" s="353"/>
      <c r="N655" s="357"/>
      <c r="O655" s="357"/>
    </row>
    <row r="656" spans="2:15" ht="14">
      <c r="B656" s="353"/>
      <c r="C656" s="353"/>
      <c r="E656" s="370"/>
      <c r="G656" s="353"/>
      <c r="N656" s="357"/>
      <c r="O656" s="357"/>
    </row>
    <row r="657" spans="2:15" ht="14">
      <c r="B657" s="353"/>
      <c r="C657" s="353"/>
      <c r="E657" s="370"/>
      <c r="G657" s="353"/>
      <c r="N657" s="357"/>
      <c r="O657" s="357"/>
    </row>
    <row r="658" spans="2:15" ht="14">
      <c r="B658" s="353"/>
      <c r="C658" s="353"/>
      <c r="E658" s="370"/>
      <c r="G658" s="353"/>
      <c r="N658" s="357"/>
      <c r="O658" s="357"/>
    </row>
    <row r="659" spans="2:15" ht="14">
      <c r="B659" s="353"/>
      <c r="C659" s="353"/>
      <c r="E659" s="370"/>
      <c r="G659" s="353"/>
      <c r="N659" s="357"/>
      <c r="O659" s="357"/>
    </row>
    <row r="660" spans="2:15" ht="14">
      <c r="B660" s="353"/>
      <c r="C660" s="353"/>
      <c r="E660" s="370"/>
      <c r="G660" s="353"/>
      <c r="N660" s="357"/>
      <c r="O660" s="357"/>
    </row>
    <row r="661" spans="2:15" ht="14">
      <c r="B661" s="353"/>
      <c r="C661" s="353"/>
      <c r="E661" s="370"/>
      <c r="G661" s="353"/>
      <c r="N661" s="357"/>
      <c r="O661" s="357"/>
    </row>
    <row r="662" spans="2:15" ht="14">
      <c r="B662" s="353"/>
      <c r="C662" s="353"/>
      <c r="E662" s="370"/>
      <c r="G662" s="353"/>
      <c r="N662" s="357"/>
      <c r="O662" s="357"/>
    </row>
    <row r="663" spans="2:15" ht="14">
      <c r="B663" s="353"/>
      <c r="C663" s="353"/>
      <c r="E663" s="370"/>
      <c r="G663" s="353"/>
      <c r="N663" s="357"/>
      <c r="O663" s="357"/>
    </row>
    <row r="664" spans="2:15" ht="14">
      <c r="B664" s="353"/>
      <c r="C664" s="353"/>
      <c r="E664" s="370"/>
      <c r="G664" s="353"/>
      <c r="N664" s="357"/>
      <c r="O664" s="357"/>
    </row>
    <row r="665" spans="2:15" ht="14">
      <c r="B665" s="353"/>
      <c r="C665" s="353"/>
      <c r="E665" s="370"/>
      <c r="G665" s="353"/>
      <c r="N665" s="357"/>
      <c r="O665" s="357"/>
    </row>
    <row r="666" spans="2:15" ht="14">
      <c r="B666" s="353"/>
      <c r="C666" s="353"/>
      <c r="E666" s="370"/>
      <c r="G666" s="353"/>
      <c r="N666" s="357"/>
      <c r="O666" s="357"/>
    </row>
    <row r="667" spans="2:15" ht="14">
      <c r="B667" s="353"/>
      <c r="C667" s="353"/>
      <c r="E667" s="370"/>
      <c r="G667" s="353"/>
      <c r="N667" s="357"/>
      <c r="O667" s="357"/>
    </row>
    <row r="668" spans="2:15" ht="14">
      <c r="B668" s="353"/>
      <c r="C668" s="353"/>
      <c r="E668" s="370"/>
      <c r="G668" s="353"/>
      <c r="N668" s="357"/>
      <c r="O668" s="357"/>
    </row>
    <row r="669" spans="2:15" ht="14">
      <c r="B669" s="353"/>
      <c r="C669" s="353"/>
      <c r="E669" s="370"/>
      <c r="G669" s="353"/>
      <c r="N669" s="357"/>
      <c r="O669" s="357"/>
    </row>
    <row r="670" spans="2:15" ht="14">
      <c r="B670" s="353"/>
      <c r="C670" s="353"/>
      <c r="E670" s="370"/>
      <c r="G670" s="353"/>
      <c r="N670" s="357"/>
      <c r="O670" s="357"/>
    </row>
    <row r="671" spans="2:15" ht="14">
      <c r="B671" s="353"/>
      <c r="C671" s="353"/>
      <c r="E671" s="370"/>
      <c r="G671" s="353"/>
      <c r="N671" s="357"/>
      <c r="O671" s="357"/>
    </row>
    <row r="672" spans="2:15" ht="14">
      <c r="B672" s="353"/>
      <c r="C672" s="353"/>
      <c r="E672" s="370"/>
      <c r="G672" s="353"/>
      <c r="N672" s="357"/>
      <c r="O672" s="357"/>
    </row>
    <row r="673" spans="2:15" ht="14">
      <c r="B673" s="353"/>
      <c r="C673" s="353"/>
      <c r="E673" s="370"/>
      <c r="G673" s="353"/>
      <c r="N673" s="357"/>
      <c r="O673" s="357"/>
    </row>
    <row r="674" spans="2:15" ht="14">
      <c r="B674" s="353"/>
      <c r="C674" s="353"/>
      <c r="E674" s="370"/>
      <c r="G674" s="353"/>
      <c r="N674" s="357"/>
      <c r="O674" s="357"/>
    </row>
    <row r="675" spans="2:15" ht="14">
      <c r="B675" s="353"/>
      <c r="C675" s="353"/>
      <c r="E675" s="370"/>
      <c r="G675" s="353"/>
      <c r="N675" s="357"/>
      <c r="O675" s="357"/>
    </row>
    <row r="676" spans="2:15" ht="14">
      <c r="B676" s="353"/>
      <c r="C676" s="353"/>
      <c r="E676" s="370"/>
      <c r="G676" s="353"/>
      <c r="N676" s="357"/>
      <c r="O676" s="357"/>
    </row>
    <row r="677" spans="2:15" ht="14">
      <c r="B677" s="353"/>
      <c r="C677" s="353"/>
      <c r="E677" s="370"/>
      <c r="G677" s="353"/>
      <c r="N677" s="357"/>
      <c r="O677" s="357"/>
    </row>
    <row r="678" spans="2:15" ht="14">
      <c r="B678" s="353"/>
      <c r="C678" s="353"/>
      <c r="E678" s="370"/>
      <c r="G678" s="353"/>
      <c r="N678" s="357"/>
      <c r="O678" s="357"/>
    </row>
    <row r="679" spans="2:15" ht="14">
      <c r="B679" s="353"/>
      <c r="C679" s="353"/>
      <c r="E679" s="370"/>
      <c r="G679" s="353"/>
      <c r="N679" s="357"/>
      <c r="O679" s="357"/>
    </row>
    <row r="680" spans="2:15" ht="14">
      <c r="B680" s="353"/>
      <c r="C680" s="353"/>
      <c r="E680" s="370"/>
      <c r="G680" s="353"/>
      <c r="N680" s="357"/>
      <c r="O680" s="357"/>
    </row>
    <row r="681" spans="2:15" ht="14">
      <c r="B681" s="353"/>
      <c r="C681" s="353"/>
      <c r="E681" s="370"/>
      <c r="G681" s="353"/>
      <c r="N681" s="357"/>
      <c r="O681" s="357"/>
    </row>
    <row r="682" spans="2:15" ht="14">
      <c r="B682" s="353"/>
      <c r="C682" s="353"/>
      <c r="E682" s="370"/>
      <c r="G682" s="353"/>
      <c r="N682" s="357"/>
      <c r="O682" s="357"/>
    </row>
    <row r="683" spans="2:15" ht="14">
      <c r="B683" s="353"/>
      <c r="C683" s="353"/>
      <c r="E683" s="370"/>
      <c r="G683" s="353"/>
      <c r="N683" s="357"/>
      <c r="O683" s="357"/>
    </row>
    <row r="684" spans="2:15" ht="14">
      <c r="B684" s="353"/>
      <c r="C684" s="353"/>
      <c r="E684" s="370"/>
      <c r="G684" s="353"/>
      <c r="N684" s="357"/>
      <c r="O684" s="357"/>
    </row>
    <row r="685" spans="2:15" ht="14">
      <c r="B685" s="353"/>
      <c r="C685" s="353"/>
      <c r="E685" s="370"/>
      <c r="G685" s="353"/>
      <c r="N685" s="357"/>
      <c r="O685" s="357"/>
    </row>
    <row r="686" spans="2:15" ht="14">
      <c r="B686" s="353"/>
      <c r="C686" s="353"/>
      <c r="E686" s="370"/>
      <c r="G686" s="353"/>
      <c r="N686" s="357"/>
      <c r="O686" s="357"/>
    </row>
    <row r="687" spans="2:15" ht="14">
      <c r="B687" s="353"/>
      <c r="C687" s="353"/>
      <c r="E687" s="370"/>
      <c r="G687" s="353"/>
      <c r="N687" s="357"/>
      <c r="O687" s="357"/>
    </row>
    <row r="688" spans="2:15" ht="14">
      <c r="B688" s="353"/>
      <c r="C688" s="353"/>
      <c r="E688" s="370"/>
      <c r="G688" s="353"/>
      <c r="N688" s="357"/>
      <c r="O688" s="357"/>
    </row>
    <row r="689" spans="2:15" ht="14">
      <c r="B689" s="353"/>
      <c r="C689" s="353"/>
      <c r="E689" s="370"/>
      <c r="G689" s="353"/>
      <c r="N689" s="357"/>
      <c r="O689" s="357"/>
    </row>
    <row r="690" spans="2:15" ht="14">
      <c r="B690" s="353"/>
      <c r="C690" s="353"/>
      <c r="E690" s="370"/>
      <c r="G690" s="353"/>
      <c r="N690" s="357"/>
      <c r="O690" s="357"/>
    </row>
    <row r="691" spans="2:15" ht="14">
      <c r="B691" s="353"/>
      <c r="C691" s="353"/>
      <c r="E691" s="370"/>
      <c r="G691" s="353"/>
      <c r="N691" s="357"/>
      <c r="O691" s="357"/>
    </row>
    <row r="692" spans="2:15" ht="14">
      <c r="B692" s="353"/>
      <c r="C692" s="353"/>
      <c r="E692" s="370"/>
      <c r="G692" s="353"/>
      <c r="N692" s="357"/>
      <c r="O692" s="357"/>
    </row>
    <row r="693" spans="2:15" ht="14">
      <c r="B693" s="353"/>
      <c r="C693" s="353"/>
      <c r="E693" s="370"/>
      <c r="G693" s="353"/>
      <c r="N693" s="357"/>
      <c r="O693" s="357"/>
    </row>
    <row r="694" spans="2:15" ht="14">
      <c r="B694" s="353"/>
      <c r="C694" s="353"/>
      <c r="E694" s="370"/>
      <c r="G694" s="353"/>
      <c r="N694" s="357"/>
      <c r="O694" s="357"/>
    </row>
    <row r="695" spans="2:15" ht="14">
      <c r="B695" s="353"/>
      <c r="C695" s="353"/>
      <c r="E695" s="370"/>
      <c r="G695" s="353"/>
      <c r="N695" s="357"/>
      <c r="O695" s="357"/>
    </row>
    <row r="696" spans="2:15" ht="14">
      <c r="B696" s="353"/>
      <c r="C696" s="353"/>
      <c r="E696" s="370"/>
      <c r="G696" s="353"/>
      <c r="N696" s="357"/>
      <c r="O696" s="357"/>
    </row>
    <row r="697" spans="2:15" ht="14">
      <c r="B697" s="353"/>
      <c r="C697" s="353"/>
      <c r="E697" s="370"/>
      <c r="G697" s="353"/>
      <c r="N697" s="357"/>
      <c r="O697" s="357"/>
    </row>
    <row r="698" spans="2:15" ht="14">
      <c r="B698" s="353"/>
      <c r="C698" s="353"/>
      <c r="E698" s="370"/>
      <c r="G698" s="353"/>
      <c r="N698" s="357"/>
      <c r="O698" s="357"/>
    </row>
    <row r="699" spans="2:15" ht="14">
      <c r="B699" s="353"/>
      <c r="C699" s="353"/>
      <c r="E699" s="370"/>
      <c r="G699" s="353"/>
      <c r="N699" s="357"/>
      <c r="O699" s="357"/>
    </row>
    <row r="700" spans="2:15" ht="14">
      <c r="B700" s="353"/>
      <c r="C700" s="353"/>
      <c r="E700" s="370"/>
      <c r="G700" s="353"/>
      <c r="N700" s="357"/>
      <c r="O700" s="357"/>
    </row>
    <row r="701" spans="2:15" ht="14">
      <c r="B701" s="353"/>
      <c r="C701" s="353"/>
      <c r="E701" s="370"/>
      <c r="G701" s="353"/>
      <c r="N701" s="357"/>
      <c r="O701" s="357"/>
    </row>
    <row r="702" spans="2:15" ht="14">
      <c r="B702" s="353"/>
      <c r="C702" s="353"/>
      <c r="E702" s="370"/>
      <c r="G702" s="353"/>
      <c r="N702" s="357"/>
      <c r="O702" s="357"/>
    </row>
    <row r="703" spans="2:15" ht="14">
      <c r="B703" s="353"/>
      <c r="C703" s="353"/>
      <c r="E703" s="370"/>
      <c r="G703" s="353"/>
      <c r="N703" s="357"/>
      <c r="O703" s="357"/>
    </row>
    <row r="704" spans="2:15" ht="14">
      <c r="B704" s="353"/>
      <c r="C704" s="353"/>
      <c r="E704" s="370"/>
      <c r="G704" s="353"/>
      <c r="N704" s="357"/>
      <c r="O704" s="357"/>
    </row>
    <row r="705" spans="2:15" ht="14">
      <c r="B705" s="353"/>
      <c r="C705" s="353"/>
      <c r="E705" s="370"/>
      <c r="G705" s="353"/>
      <c r="N705" s="357"/>
      <c r="O705" s="357"/>
    </row>
    <row r="706" spans="2:15" ht="14">
      <c r="B706" s="353"/>
      <c r="C706" s="353"/>
      <c r="E706" s="370"/>
      <c r="G706" s="353"/>
      <c r="N706" s="357"/>
      <c r="O706" s="357"/>
    </row>
    <row r="707" spans="2:15" ht="14">
      <c r="B707" s="353"/>
      <c r="C707" s="353"/>
      <c r="E707" s="370"/>
      <c r="G707" s="353"/>
      <c r="N707" s="357"/>
      <c r="O707" s="357"/>
    </row>
    <row r="708" spans="2:15" ht="14">
      <c r="B708" s="353"/>
      <c r="C708" s="353"/>
      <c r="E708" s="370"/>
      <c r="G708" s="353"/>
      <c r="N708" s="357"/>
      <c r="O708" s="357"/>
    </row>
    <row r="709" spans="2:15" ht="14">
      <c r="B709" s="353"/>
      <c r="C709" s="353"/>
      <c r="E709" s="370"/>
      <c r="G709" s="353"/>
      <c r="N709" s="357"/>
      <c r="O709" s="357"/>
    </row>
    <row r="710" spans="2:15" ht="14">
      <c r="B710" s="353"/>
      <c r="C710" s="353"/>
      <c r="E710" s="370"/>
      <c r="G710" s="353"/>
      <c r="N710" s="357"/>
      <c r="O710" s="357"/>
    </row>
    <row r="711" spans="2:15" ht="14">
      <c r="B711" s="353"/>
      <c r="C711" s="353"/>
      <c r="E711" s="370"/>
      <c r="G711" s="353"/>
      <c r="N711" s="357"/>
      <c r="O711" s="357"/>
    </row>
    <row r="712" spans="2:15" ht="14">
      <c r="B712" s="353"/>
      <c r="C712" s="353"/>
      <c r="E712" s="370"/>
      <c r="G712" s="353"/>
      <c r="N712" s="357"/>
      <c r="O712" s="357"/>
    </row>
    <row r="713" spans="2:15" ht="14">
      <c r="B713" s="353"/>
      <c r="C713" s="353"/>
      <c r="E713" s="370"/>
      <c r="G713" s="353"/>
      <c r="N713" s="357"/>
      <c r="O713" s="357"/>
    </row>
    <row r="714" spans="2:15" ht="14">
      <c r="B714" s="353"/>
      <c r="C714" s="353"/>
      <c r="E714" s="370"/>
      <c r="G714" s="353"/>
      <c r="N714" s="357"/>
      <c r="O714" s="357"/>
    </row>
    <row r="715" spans="2:15" ht="14">
      <c r="B715" s="353"/>
      <c r="C715" s="353"/>
      <c r="E715" s="370"/>
      <c r="G715" s="353"/>
      <c r="N715" s="357"/>
      <c r="O715" s="357"/>
    </row>
    <row r="716" spans="2:15" ht="14">
      <c r="B716" s="353"/>
      <c r="C716" s="353"/>
      <c r="E716" s="370"/>
      <c r="G716" s="353"/>
      <c r="N716" s="357"/>
      <c r="O716" s="357"/>
    </row>
    <row r="717" spans="2:15" ht="14">
      <c r="B717" s="353"/>
      <c r="C717" s="353"/>
      <c r="E717" s="370"/>
      <c r="G717" s="353"/>
      <c r="N717" s="357"/>
      <c r="O717" s="357"/>
    </row>
    <row r="718" spans="2:15" ht="14">
      <c r="B718" s="353"/>
      <c r="C718" s="353"/>
      <c r="E718" s="370"/>
      <c r="G718" s="353"/>
      <c r="N718" s="357"/>
      <c r="O718" s="357"/>
    </row>
    <row r="719" spans="2:15" ht="14">
      <c r="B719" s="353"/>
      <c r="C719" s="353"/>
      <c r="E719" s="370"/>
      <c r="G719" s="353"/>
      <c r="N719" s="357"/>
      <c r="O719" s="357"/>
    </row>
    <row r="720" spans="2:15" ht="14">
      <c r="B720" s="353"/>
      <c r="C720" s="353"/>
      <c r="E720" s="370"/>
      <c r="G720" s="353"/>
      <c r="N720" s="357"/>
      <c r="O720" s="357"/>
    </row>
    <row r="721" spans="2:15" ht="14">
      <c r="B721" s="353"/>
      <c r="C721" s="353"/>
      <c r="E721" s="370"/>
      <c r="G721" s="353"/>
      <c r="N721" s="357"/>
      <c r="O721" s="357"/>
    </row>
    <row r="722" spans="2:15" ht="14">
      <c r="B722" s="353"/>
      <c r="C722" s="353"/>
      <c r="E722" s="370"/>
      <c r="G722" s="353"/>
      <c r="N722" s="357"/>
      <c r="O722" s="357"/>
    </row>
    <row r="723" spans="2:15" ht="14">
      <c r="B723" s="353"/>
      <c r="C723" s="353"/>
      <c r="E723" s="370"/>
      <c r="G723" s="353"/>
      <c r="N723" s="357"/>
      <c r="O723" s="357"/>
    </row>
    <row r="724" spans="2:15" ht="14">
      <c r="B724" s="353"/>
      <c r="C724" s="353"/>
      <c r="E724" s="370"/>
      <c r="G724" s="353"/>
      <c r="N724" s="357"/>
      <c r="O724" s="357"/>
    </row>
    <row r="725" spans="2:15" ht="14">
      <c r="B725" s="353"/>
      <c r="C725" s="353"/>
      <c r="E725" s="370"/>
      <c r="G725" s="353"/>
      <c r="N725" s="357"/>
      <c r="O725" s="357"/>
    </row>
    <row r="726" spans="2:15" ht="14">
      <c r="B726" s="353"/>
      <c r="C726" s="353"/>
      <c r="E726" s="370"/>
      <c r="G726" s="353"/>
      <c r="N726" s="357"/>
      <c r="O726" s="357"/>
    </row>
    <row r="727" spans="2:15" ht="14">
      <c r="B727" s="353"/>
      <c r="C727" s="353"/>
      <c r="E727" s="370"/>
      <c r="G727" s="353"/>
      <c r="N727" s="357"/>
      <c r="O727" s="357"/>
    </row>
    <row r="728" spans="2:15" ht="14">
      <c r="B728" s="353"/>
      <c r="C728" s="353"/>
      <c r="E728" s="370"/>
      <c r="G728" s="353"/>
      <c r="N728" s="357"/>
      <c r="O728" s="357"/>
    </row>
    <row r="729" spans="2:15" ht="14">
      <c r="B729" s="353"/>
      <c r="C729" s="353"/>
      <c r="E729" s="370"/>
      <c r="G729" s="353"/>
      <c r="N729" s="357"/>
      <c r="O729" s="357"/>
    </row>
    <row r="730" spans="2:15" ht="14">
      <c r="B730" s="353"/>
      <c r="C730" s="353"/>
      <c r="E730" s="370"/>
      <c r="G730" s="353"/>
      <c r="N730" s="357"/>
      <c r="O730" s="357"/>
    </row>
    <row r="731" spans="2:15" ht="14">
      <c r="B731" s="353"/>
      <c r="C731" s="353"/>
      <c r="E731" s="370"/>
      <c r="G731" s="353"/>
      <c r="N731" s="357"/>
      <c r="O731" s="357"/>
    </row>
    <row r="732" spans="2:15" ht="14">
      <c r="B732" s="353"/>
      <c r="C732" s="353"/>
      <c r="E732" s="370"/>
      <c r="G732" s="353"/>
      <c r="N732" s="357"/>
      <c r="O732" s="357"/>
    </row>
    <row r="733" spans="2:15" ht="14">
      <c r="B733" s="353"/>
      <c r="C733" s="353"/>
      <c r="E733" s="370"/>
      <c r="G733" s="353"/>
      <c r="N733" s="357"/>
      <c r="O733" s="357"/>
    </row>
    <row r="734" spans="2:15" ht="14">
      <c r="B734" s="353"/>
      <c r="C734" s="353"/>
      <c r="E734" s="370"/>
      <c r="G734" s="353"/>
      <c r="N734" s="357"/>
      <c r="O734" s="357"/>
    </row>
    <row r="735" spans="2:15" ht="14">
      <c r="B735" s="353"/>
      <c r="C735" s="353"/>
      <c r="E735" s="370"/>
      <c r="G735" s="353"/>
      <c r="N735" s="357"/>
      <c r="O735" s="357"/>
    </row>
    <row r="736" spans="2:15" ht="14">
      <c r="B736" s="353"/>
      <c r="C736" s="353"/>
      <c r="E736" s="370"/>
      <c r="G736" s="353"/>
      <c r="N736" s="357"/>
      <c r="O736" s="357"/>
    </row>
    <row r="737" spans="2:15" ht="14">
      <c r="B737" s="353"/>
      <c r="C737" s="353"/>
      <c r="E737" s="370"/>
      <c r="G737" s="353"/>
      <c r="N737" s="357"/>
      <c r="O737" s="357"/>
    </row>
    <row r="738" spans="2:15" ht="14">
      <c r="B738" s="353"/>
      <c r="C738" s="353"/>
      <c r="E738" s="370"/>
      <c r="G738" s="353"/>
      <c r="N738" s="357"/>
      <c r="O738" s="357"/>
    </row>
    <row r="739" spans="2:15" ht="14">
      <c r="B739" s="353"/>
      <c r="C739" s="353"/>
      <c r="E739" s="370"/>
      <c r="G739" s="353"/>
      <c r="N739" s="357"/>
      <c r="O739" s="357"/>
    </row>
    <row r="740" spans="2:15" ht="14">
      <c r="B740" s="353"/>
      <c r="C740" s="353"/>
      <c r="E740" s="370"/>
      <c r="G740" s="353"/>
      <c r="N740" s="357"/>
      <c r="O740" s="357"/>
    </row>
    <row r="741" spans="2:15" ht="14">
      <c r="B741" s="353"/>
      <c r="C741" s="353"/>
      <c r="E741" s="370"/>
      <c r="G741" s="353"/>
      <c r="N741" s="357"/>
      <c r="O741" s="357"/>
    </row>
    <row r="742" spans="2:15" ht="14">
      <c r="B742" s="353"/>
      <c r="C742" s="353"/>
      <c r="E742" s="370"/>
      <c r="G742" s="353"/>
      <c r="N742" s="357"/>
      <c r="O742" s="357"/>
    </row>
    <row r="743" spans="2:15" ht="14">
      <c r="B743" s="353"/>
      <c r="C743" s="353"/>
      <c r="E743" s="370"/>
      <c r="G743" s="353"/>
      <c r="N743" s="357"/>
      <c r="O743" s="357"/>
    </row>
    <row r="744" spans="2:15" ht="14">
      <c r="B744" s="353"/>
      <c r="C744" s="353"/>
      <c r="E744" s="370"/>
      <c r="G744" s="353"/>
      <c r="N744" s="357"/>
      <c r="O744" s="357"/>
    </row>
    <row r="745" spans="2:15" ht="14">
      <c r="B745" s="353"/>
      <c r="C745" s="353"/>
      <c r="E745" s="370"/>
      <c r="G745" s="353"/>
      <c r="N745" s="357"/>
      <c r="O745" s="357"/>
    </row>
    <row r="746" spans="2:15" ht="14">
      <c r="B746" s="353"/>
      <c r="C746" s="353"/>
      <c r="E746" s="370"/>
      <c r="G746" s="353"/>
      <c r="N746" s="357"/>
      <c r="O746" s="357"/>
    </row>
    <row r="747" spans="2:15" ht="14">
      <c r="B747" s="353"/>
      <c r="C747" s="353"/>
      <c r="E747" s="370"/>
      <c r="G747" s="353"/>
      <c r="N747" s="357"/>
      <c r="O747" s="357"/>
    </row>
    <row r="748" spans="2:15" ht="14">
      <c r="B748" s="353"/>
      <c r="C748" s="353"/>
      <c r="E748" s="370"/>
      <c r="G748" s="353"/>
      <c r="N748" s="357"/>
      <c r="O748" s="357"/>
    </row>
    <row r="749" spans="2:15" ht="14">
      <c r="B749" s="353"/>
      <c r="C749" s="353"/>
      <c r="E749" s="370"/>
      <c r="G749" s="353"/>
      <c r="N749" s="357"/>
      <c r="O749" s="357"/>
    </row>
    <row r="750" spans="2:15" ht="14">
      <c r="B750" s="353"/>
      <c r="C750" s="353"/>
      <c r="E750" s="370"/>
      <c r="G750" s="353"/>
      <c r="N750" s="357"/>
      <c r="O750" s="357"/>
    </row>
    <row r="751" spans="2:15" ht="14">
      <c r="B751" s="353"/>
      <c r="C751" s="353"/>
      <c r="E751" s="370"/>
      <c r="G751" s="353"/>
      <c r="N751" s="357"/>
      <c r="O751" s="357"/>
    </row>
    <row r="752" spans="2:15" ht="14">
      <c r="B752" s="353"/>
      <c r="C752" s="353"/>
      <c r="E752" s="370"/>
      <c r="G752" s="353"/>
      <c r="N752" s="357"/>
      <c r="O752" s="357"/>
    </row>
    <row r="753" spans="2:15" ht="14">
      <c r="B753" s="353"/>
      <c r="C753" s="353"/>
      <c r="E753" s="370"/>
      <c r="G753" s="353"/>
      <c r="N753" s="357"/>
      <c r="O753" s="357"/>
    </row>
    <row r="754" spans="2:15" ht="14">
      <c r="B754" s="353"/>
      <c r="C754" s="353"/>
      <c r="E754" s="370"/>
      <c r="G754" s="353"/>
      <c r="N754" s="357"/>
      <c r="O754" s="357"/>
    </row>
    <row r="755" spans="2:15" ht="14">
      <c r="B755" s="353"/>
      <c r="C755" s="353"/>
      <c r="E755" s="370"/>
      <c r="G755" s="353"/>
      <c r="N755" s="357"/>
      <c r="O755" s="357"/>
    </row>
    <row r="756" spans="2:15" ht="14">
      <c r="B756" s="353"/>
      <c r="C756" s="353"/>
      <c r="E756" s="370"/>
      <c r="G756" s="353"/>
      <c r="N756" s="357"/>
      <c r="O756" s="357"/>
    </row>
    <row r="757" spans="2:15" ht="14">
      <c r="B757" s="353"/>
      <c r="C757" s="353"/>
      <c r="E757" s="370"/>
      <c r="G757" s="353"/>
      <c r="N757" s="357"/>
      <c r="O757" s="357"/>
    </row>
    <row r="758" spans="2:15" ht="14">
      <c r="B758" s="353"/>
      <c r="C758" s="353"/>
      <c r="E758" s="370"/>
      <c r="G758" s="353"/>
      <c r="N758" s="357"/>
      <c r="O758" s="357"/>
    </row>
    <row r="759" spans="2:15" ht="14">
      <c r="B759" s="353"/>
      <c r="C759" s="353"/>
      <c r="E759" s="370"/>
      <c r="G759" s="353"/>
      <c r="N759" s="357"/>
      <c r="O759" s="357"/>
    </row>
    <row r="760" spans="2:15" ht="14">
      <c r="B760" s="353"/>
      <c r="C760" s="353"/>
      <c r="E760" s="370"/>
      <c r="G760" s="353"/>
      <c r="N760" s="357"/>
      <c r="O760" s="357"/>
    </row>
    <row r="761" spans="2:15" ht="14">
      <c r="B761" s="353"/>
      <c r="C761" s="353"/>
      <c r="E761" s="370"/>
      <c r="G761" s="353"/>
      <c r="N761" s="357"/>
      <c r="O761" s="357"/>
    </row>
    <row r="762" spans="2:15" ht="14">
      <c r="B762" s="353"/>
      <c r="C762" s="353"/>
      <c r="E762" s="370"/>
      <c r="G762" s="353"/>
      <c r="N762" s="357"/>
      <c r="O762" s="357"/>
    </row>
    <row r="763" spans="2:15" ht="14">
      <c r="B763" s="353"/>
      <c r="C763" s="353"/>
      <c r="E763" s="370"/>
      <c r="G763" s="353"/>
      <c r="N763" s="357"/>
      <c r="O763" s="357"/>
    </row>
    <row r="764" spans="2:15" ht="14">
      <c r="B764" s="353"/>
      <c r="C764" s="353"/>
      <c r="E764" s="370"/>
      <c r="G764" s="353"/>
      <c r="N764" s="357"/>
      <c r="O764" s="357"/>
    </row>
    <row r="765" spans="2:15" ht="14">
      <c r="B765" s="353"/>
      <c r="C765" s="353"/>
      <c r="E765" s="370"/>
      <c r="G765" s="353"/>
      <c r="N765" s="357"/>
      <c r="O765" s="357"/>
    </row>
    <row r="766" spans="2:15" ht="14">
      <c r="B766" s="353"/>
      <c r="C766" s="353"/>
      <c r="E766" s="370"/>
      <c r="G766" s="353"/>
      <c r="N766" s="357"/>
      <c r="O766" s="357"/>
    </row>
    <row r="767" spans="2:15" ht="14">
      <c r="B767" s="353"/>
      <c r="C767" s="353"/>
      <c r="E767" s="370"/>
      <c r="G767" s="353"/>
      <c r="N767" s="357"/>
      <c r="O767" s="357"/>
    </row>
    <row r="768" spans="2:15" ht="14">
      <c r="B768" s="353"/>
      <c r="C768" s="353"/>
      <c r="E768" s="370"/>
      <c r="G768" s="353"/>
      <c r="N768" s="357"/>
      <c r="O768" s="357"/>
    </row>
    <row r="769" spans="2:15" ht="14">
      <c r="B769" s="353"/>
      <c r="C769" s="353"/>
      <c r="E769" s="370"/>
      <c r="G769" s="353"/>
      <c r="N769" s="357"/>
      <c r="O769" s="357"/>
    </row>
    <row r="770" spans="2:15" ht="14">
      <c r="B770" s="353"/>
      <c r="C770" s="353"/>
      <c r="E770" s="370"/>
      <c r="G770" s="353"/>
      <c r="N770" s="357"/>
      <c r="O770" s="357"/>
    </row>
    <row r="771" spans="2:15" ht="14">
      <c r="B771" s="353"/>
      <c r="C771" s="353"/>
      <c r="E771" s="370"/>
      <c r="G771" s="353"/>
      <c r="N771" s="357"/>
      <c r="O771" s="357"/>
    </row>
    <row r="772" spans="2:15" ht="14">
      <c r="B772" s="353"/>
      <c r="C772" s="353"/>
      <c r="E772" s="370"/>
      <c r="G772" s="353"/>
      <c r="N772" s="357"/>
      <c r="O772" s="357"/>
    </row>
    <row r="773" spans="2:15" ht="14">
      <c r="B773" s="353"/>
      <c r="C773" s="353"/>
      <c r="E773" s="370"/>
      <c r="G773" s="353"/>
      <c r="N773" s="357"/>
      <c r="O773" s="357"/>
    </row>
    <row r="774" spans="2:15" ht="14">
      <c r="B774" s="353"/>
      <c r="C774" s="353"/>
      <c r="E774" s="370"/>
      <c r="G774" s="353"/>
      <c r="N774" s="357"/>
      <c r="O774" s="357"/>
    </row>
    <row r="775" spans="2:15" ht="14">
      <c r="B775" s="353"/>
      <c r="C775" s="353"/>
      <c r="E775" s="370"/>
      <c r="G775" s="353"/>
      <c r="N775" s="357"/>
      <c r="O775" s="357"/>
    </row>
    <row r="776" spans="2:15" ht="14">
      <c r="B776" s="353"/>
      <c r="C776" s="353"/>
      <c r="E776" s="370"/>
      <c r="G776" s="353"/>
      <c r="N776" s="357"/>
      <c r="O776" s="357"/>
    </row>
    <row r="777" spans="2:15" ht="14">
      <c r="B777" s="353"/>
      <c r="C777" s="353"/>
      <c r="E777" s="370"/>
      <c r="G777" s="353"/>
      <c r="N777" s="357"/>
      <c r="O777" s="357"/>
    </row>
    <row r="778" spans="2:15" ht="14">
      <c r="B778" s="353"/>
      <c r="C778" s="353"/>
      <c r="E778" s="370"/>
      <c r="G778" s="353"/>
      <c r="N778" s="357"/>
      <c r="O778" s="357"/>
    </row>
    <row r="779" spans="2:15" ht="14">
      <c r="B779" s="353"/>
      <c r="C779" s="353"/>
      <c r="E779" s="370"/>
      <c r="G779" s="353"/>
      <c r="N779" s="357"/>
      <c r="O779" s="357"/>
    </row>
    <row r="780" spans="2:15" ht="14">
      <c r="B780" s="353"/>
      <c r="C780" s="353"/>
      <c r="E780" s="370"/>
      <c r="G780" s="353"/>
      <c r="N780" s="357"/>
      <c r="O780" s="357"/>
    </row>
    <row r="781" spans="2:15" ht="14">
      <c r="B781" s="353"/>
      <c r="C781" s="353"/>
      <c r="E781" s="370"/>
      <c r="G781" s="353"/>
      <c r="N781" s="357"/>
      <c r="O781" s="357"/>
    </row>
    <row r="782" spans="2:15" ht="14">
      <c r="B782" s="353"/>
      <c r="C782" s="353"/>
      <c r="E782" s="370"/>
      <c r="G782" s="353"/>
      <c r="N782" s="357"/>
      <c r="O782" s="357"/>
    </row>
    <row r="783" spans="2:15" ht="14">
      <c r="B783" s="353"/>
      <c r="C783" s="353"/>
      <c r="E783" s="370"/>
      <c r="G783" s="353"/>
      <c r="N783" s="357"/>
      <c r="O783" s="357"/>
    </row>
    <row r="784" spans="2:15" ht="14">
      <c r="B784" s="353"/>
      <c r="C784" s="353"/>
      <c r="E784" s="370"/>
      <c r="G784" s="353"/>
      <c r="N784" s="357"/>
      <c r="O784" s="357"/>
    </row>
    <row r="785" spans="2:15" ht="14">
      <c r="B785" s="353"/>
      <c r="C785" s="353"/>
      <c r="E785" s="370"/>
      <c r="G785" s="353"/>
      <c r="N785" s="357"/>
      <c r="O785" s="357"/>
    </row>
    <row r="786" spans="2:15" ht="14">
      <c r="B786" s="353"/>
      <c r="C786" s="353"/>
      <c r="E786" s="370"/>
      <c r="G786" s="353"/>
      <c r="N786" s="357"/>
      <c r="O786" s="357"/>
    </row>
    <row r="787" spans="2:15" ht="14">
      <c r="B787" s="353"/>
      <c r="C787" s="353"/>
      <c r="E787" s="370"/>
      <c r="G787" s="353"/>
      <c r="N787" s="357"/>
      <c r="O787" s="357"/>
    </row>
    <row r="788" spans="2:15" ht="14">
      <c r="B788" s="353"/>
      <c r="C788" s="353"/>
      <c r="E788" s="370"/>
      <c r="G788" s="353"/>
      <c r="N788" s="357"/>
      <c r="O788" s="357"/>
    </row>
    <row r="789" spans="2:15" ht="14">
      <c r="B789" s="353"/>
      <c r="C789" s="353"/>
      <c r="E789" s="370"/>
      <c r="G789" s="353"/>
      <c r="N789" s="357"/>
      <c r="O789" s="357"/>
    </row>
    <row r="790" spans="2:15" ht="14">
      <c r="B790" s="353"/>
      <c r="C790" s="353"/>
      <c r="E790" s="370"/>
      <c r="G790" s="353"/>
      <c r="N790" s="357"/>
      <c r="O790" s="357"/>
    </row>
    <row r="791" spans="2:15" ht="14">
      <c r="B791" s="353"/>
      <c r="C791" s="353"/>
      <c r="E791" s="370"/>
      <c r="G791" s="353"/>
      <c r="N791" s="357"/>
      <c r="O791" s="357"/>
    </row>
    <row r="792" spans="2:15" ht="14">
      <c r="B792" s="353"/>
      <c r="C792" s="353"/>
      <c r="E792" s="370"/>
      <c r="G792" s="353"/>
      <c r="N792" s="357"/>
      <c r="O792" s="357"/>
    </row>
    <row r="793" spans="2:15" ht="14">
      <c r="B793" s="353"/>
      <c r="C793" s="353"/>
      <c r="E793" s="370"/>
      <c r="G793" s="353"/>
      <c r="N793" s="357"/>
      <c r="O793" s="357"/>
    </row>
    <row r="794" spans="2:15" ht="14">
      <c r="B794" s="353"/>
      <c r="C794" s="353"/>
      <c r="E794" s="370"/>
      <c r="G794" s="353"/>
      <c r="N794" s="357"/>
      <c r="O794" s="357"/>
    </row>
    <row r="795" spans="2:15" ht="14">
      <c r="B795" s="353"/>
      <c r="C795" s="353"/>
      <c r="E795" s="370"/>
      <c r="G795" s="353"/>
      <c r="N795" s="357"/>
      <c r="O795" s="357"/>
    </row>
    <row r="796" spans="2:15" ht="14">
      <c r="B796" s="353"/>
      <c r="C796" s="353"/>
      <c r="E796" s="370"/>
      <c r="G796" s="353"/>
      <c r="N796" s="357"/>
      <c r="O796" s="357"/>
    </row>
    <row r="797" spans="2:15" ht="14">
      <c r="B797" s="353"/>
      <c r="C797" s="353"/>
      <c r="E797" s="370"/>
      <c r="G797" s="353"/>
      <c r="N797" s="357"/>
      <c r="O797" s="357"/>
    </row>
    <row r="798" spans="2:15" ht="14">
      <c r="B798" s="353"/>
      <c r="C798" s="353"/>
      <c r="E798" s="370"/>
      <c r="G798" s="353"/>
      <c r="N798" s="357"/>
      <c r="O798" s="357"/>
    </row>
    <row r="799" spans="2:15" ht="14">
      <c r="B799" s="353"/>
      <c r="C799" s="353"/>
      <c r="E799" s="370"/>
      <c r="G799" s="353"/>
      <c r="N799" s="357"/>
      <c r="O799" s="357"/>
    </row>
    <row r="800" spans="2:15" ht="14">
      <c r="B800" s="353"/>
      <c r="C800" s="353"/>
      <c r="E800" s="370"/>
      <c r="G800" s="353"/>
      <c r="N800" s="357"/>
      <c r="O800" s="357"/>
    </row>
    <row r="801" spans="2:15" ht="14">
      <c r="B801" s="353"/>
      <c r="C801" s="353"/>
      <c r="E801" s="370"/>
      <c r="G801" s="353"/>
      <c r="N801" s="357"/>
      <c r="O801" s="357"/>
    </row>
    <row r="802" spans="2:15" ht="14">
      <c r="B802" s="353"/>
      <c r="C802" s="353"/>
      <c r="E802" s="370"/>
      <c r="G802" s="353"/>
      <c r="N802" s="357"/>
      <c r="O802" s="357"/>
    </row>
    <row r="803" spans="2:15" ht="14">
      <c r="B803" s="353"/>
      <c r="C803" s="353"/>
      <c r="E803" s="370"/>
      <c r="G803" s="353"/>
      <c r="N803" s="357"/>
      <c r="O803" s="357"/>
    </row>
    <row r="804" spans="2:15" ht="14">
      <c r="B804" s="353"/>
      <c r="C804" s="353"/>
      <c r="E804" s="370"/>
      <c r="G804" s="353"/>
      <c r="N804" s="357"/>
      <c r="O804" s="357"/>
    </row>
    <row r="805" spans="2:15" ht="14">
      <c r="B805" s="353"/>
      <c r="C805" s="353"/>
      <c r="E805" s="370"/>
      <c r="G805" s="353"/>
      <c r="N805" s="357"/>
      <c r="O805" s="357"/>
    </row>
    <row r="806" spans="2:15" ht="14">
      <c r="B806" s="353"/>
      <c r="C806" s="353"/>
      <c r="E806" s="370"/>
      <c r="G806" s="353"/>
      <c r="N806" s="357"/>
      <c r="O806" s="357"/>
    </row>
    <row r="807" spans="2:15" ht="14">
      <c r="B807" s="353"/>
      <c r="C807" s="353"/>
      <c r="E807" s="370"/>
      <c r="G807" s="353"/>
      <c r="N807" s="357"/>
      <c r="O807" s="357"/>
    </row>
    <row r="808" spans="2:15" ht="14">
      <c r="B808" s="353"/>
      <c r="C808" s="353"/>
      <c r="E808" s="370"/>
      <c r="G808" s="353"/>
      <c r="N808" s="357"/>
      <c r="O808" s="357"/>
    </row>
    <row r="809" spans="2:15" ht="14">
      <c r="B809" s="353"/>
      <c r="C809" s="353"/>
      <c r="E809" s="370"/>
      <c r="G809" s="353"/>
      <c r="N809" s="357"/>
      <c r="O809" s="357"/>
    </row>
    <row r="810" spans="2:15" ht="14">
      <c r="B810" s="353"/>
      <c r="C810" s="353"/>
      <c r="E810" s="370"/>
      <c r="G810" s="353"/>
      <c r="N810" s="357"/>
      <c r="O810" s="357"/>
    </row>
    <row r="811" spans="2:15" ht="14">
      <c r="B811" s="353"/>
      <c r="C811" s="353"/>
      <c r="E811" s="370"/>
      <c r="G811" s="353"/>
      <c r="N811" s="357"/>
      <c r="O811" s="357"/>
    </row>
    <row r="812" spans="2:15" ht="14">
      <c r="B812" s="353"/>
      <c r="C812" s="353"/>
      <c r="E812" s="370"/>
      <c r="G812" s="353"/>
      <c r="N812" s="357"/>
      <c r="O812" s="357"/>
    </row>
    <row r="813" spans="2:15" ht="14">
      <c r="B813" s="353"/>
      <c r="C813" s="353"/>
      <c r="E813" s="370"/>
      <c r="G813" s="353"/>
      <c r="N813" s="357"/>
      <c r="O813" s="357"/>
    </row>
    <row r="814" spans="2:15" ht="14">
      <c r="B814" s="353"/>
      <c r="C814" s="353"/>
      <c r="E814" s="370"/>
      <c r="G814" s="353"/>
      <c r="N814" s="357"/>
      <c r="O814" s="357"/>
    </row>
    <row r="815" spans="2:15" ht="14">
      <c r="B815" s="353"/>
      <c r="C815" s="353"/>
      <c r="E815" s="370"/>
      <c r="G815" s="353"/>
      <c r="N815" s="357"/>
      <c r="O815" s="357"/>
    </row>
    <row r="816" spans="2:15" ht="14">
      <c r="B816" s="353"/>
      <c r="C816" s="353"/>
      <c r="E816" s="370"/>
      <c r="G816" s="353"/>
      <c r="N816" s="357"/>
      <c r="O816" s="357"/>
    </row>
    <row r="817" spans="2:15" ht="14">
      <c r="B817" s="353"/>
      <c r="C817" s="353"/>
      <c r="E817" s="370"/>
      <c r="G817" s="353"/>
      <c r="N817" s="357"/>
      <c r="O817" s="357"/>
    </row>
    <row r="818" spans="2:15" ht="14">
      <c r="B818" s="353"/>
      <c r="C818" s="353"/>
      <c r="E818" s="370"/>
      <c r="G818" s="353"/>
      <c r="N818" s="357"/>
      <c r="O818" s="357"/>
    </row>
    <row r="819" spans="2:15" ht="14">
      <c r="B819" s="353"/>
      <c r="C819" s="353"/>
      <c r="E819" s="370"/>
      <c r="G819" s="353"/>
      <c r="N819" s="357"/>
      <c r="O819" s="357"/>
    </row>
    <row r="820" spans="2:15" ht="14">
      <c r="B820" s="353"/>
      <c r="C820" s="353"/>
      <c r="E820" s="370"/>
      <c r="G820" s="353"/>
      <c r="N820" s="357"/>
      <c r="O820" s="357"/>
    </row>
    <row r="821" spans="2:15" ht="14">
      <c r="B821" s="353"/>
      <c r="C821" s="353"/>
      <c r="E821" s="370"/>
      <c r="G821" s="353"/>
      <c r="N821" s="357"/>
      <c r="O821" s="357"/>
    </row>
    <row r="822" spans="2:15" ht="14">
      <c r="B822" s="353"/>
      <c r="C822" s="353"/>
      <c r="E822" s="370"/>
      <c r="G822" s="353"/>
      <c r="N822" s="357"/>
      <c r="O822" s="357"/>
    </row>
    <row r="823" spans="2:15" ht="14">
      <c r="B823" s="353"/>
      <c r="C823" s="353"/>
      <c r="E823" s="370"/>
      <c r="G823" s="353"/>
      <c r="N823" s="357"/>
      <c r="O823" s="357"/>
    </row>
    <row r="824" spans="2:15" ht="14">
      <c r="B824" s="353"/>
      <c r="C824" s="353"/>
      <c r="E824" s="370"/>
      <c r="G824" s="353"/>
      <c r="N824" s="357"/>
      <c r="O824" s="357"/>
    </row>
    <row r="825" spans="2:15" ht="14">
      <c r="B825" s="353"/>
      <c r="C825" s="353"/>
      <c r="E825" s="370"/>
      <c r="G825" s="353"/>
      <c r="N825" s="357"/>
      <c r="O825" s="357"/>
    </row>
    <row r="826" spans="2:15" ht="14">
      <c r="B826" s="353"/>
      <c r="C826" s="353"/>
      <c r="E826" s="370"/>
      <c r="G826" s="353"/>
      <c r="N826" s="357"/>
      <c r="O826" s="357"/>
    </row>
    <row r="827" spans="2:15" ht="14">
      <c r="B827" s="353"/>
      <c r="C827" s="353"/>
      <c r="E827" s="370"/>
      <c r="G827" s="353"/>
      <c r="N827" s="357"/>
      <c r="O827" s="357"/>
    </row>
    <row r="828" spans="2:15" ht="14">
      <c r="B828" s="353"/>
      <c r="C828" s="353"/>
      <c r="E828" s="370"/>
      <c r="G828" s="353"/>
      <c r="N828" s="357"/>
      <c r="O828" s="357"/>
    </row>
    <row r="829" spans="2:15" ht="14">
      <c r="B829" s="353"/>
      <c r="C829" s="353"/>
      <c r="E829" s="370"/>
      <c r="G829" s="353"/>
      <c r="N829" s="357"/>
      <c r="O829" s="357"/>
    </row>
    <row r="830" spans="2:15" ht="14">
      <c r="B830" s="353"/>
      <c r="C830" s="353"/>
      <c r="E830" s="370"/>
      <c r="G830" s="353"/>
      <c r="N830" s="357"/>
      <c r="O830" s="357"/>
    </row>
    <row r="831" spans="2:15" ht="14">
      <c r="B831" s="353"/>
      <c r="C831" s="353"/>
      <c r="E831" s="370"/>
      <c r="G831" s="353"/>
      <c r="N831" s="357"/>
      <c r="O831" s="357"/>
    </row>
    <row r="832" spans="2:15" ht="14">
      <c r="B832" s="353"/>
      <c r="C832" s="353"/>
      <c r="E832" s="370"/>
      <c r="G832" s="353"/>
      <c r="N832" s="357"/>
      <c r="O832" s="357"/>
    </row>
    <row r="833" spans="2:15" ht="14">
      <c r="B833" s="353"/>
      <c r="C833" s="353"/>
      <c r="E833" s="370"/>
      <c r="G833" s="353"/>
      <c r="N833" s="357"/>
      <c r="O833" s="357"/>
    </row>
    <row r="834" spans="2:15" ht="14">
      <c r="B834" s="353"/>
      <c r="C834" s="353"/>
      <c r="E834" s="370"/>
      <c r="G834" s="353"/>
      <c r="N834" s="357"/>
      <c r="O834" s="357"/>
    </row>
    <row r="835" spans="2:15" ht="14">
      <c r="B835" s="353"/>
      <c r="C835" s="353"/>
      <c r="E835" s="370"/>
      <c r="G835" s="353"/>
      <c r="N835" s="357"/>
      <c r="O835" s="357"/>
    </row>
    <row r="836" spans="2:15" ht="14">
      <c r="B836" s="353"/>
      <c r="C836" s="353"/>
      <c r="E836" s="370"/>
      <c r="G836" s="353"/>
      <c r="N836" s="357"/>
      <c r="O836" s="357"/>
    </row>
    <row r="837" spans="2:15" ht="14">
      <c r="B837" s="353"/>
      <c r="C837" s="353"/>
      <c r="E837" s="370"/>
      <c r="G837" s="353"/>
      <c r="N837" s="357"/>
      <c r="O837" s="357"/>
    </row>
    <row r="838" spans="2:15" ht="14">
      <c r="B838" s="353"/>
      <c r="C838" s="353"/>
      <c r="E838" s="370"/>
      <c r="G838" s="353"/>
      <c r="N838" s="357"/>
      <c r="O838" s="357"/>
    </row>
    <row r="839" spans="2:15" ht="14">
      <c r="B839" s="353"/>
      <c r="C839" s="353"/>
      <c r="E839" s="370"/>
      <c r="G839" s="353"/>
      <c r="N839" s="357"/>
      <c r="O839" s="357"/>
    </row>
    <row r="840" spans="2:15" ht="14">
      <c r="B840" s="353"/>
      <c r="C840" s="353"/>
      <c r="E840" s="370"/>
      <c r="G840" s="353"/>
      <c r="N840" s="357"/>
      <c r="O840" s="357"/>
    </row>
    <row r="841" spans="2:15" ht="14">
      <c r="B841" s="353"/>
      <c r="C841" s="353"/>
      <c r="E841" s="370"/>
      <c r="G841" s="353"/>
      <c r="N841" s="357"/>
      <c r="O841" s="357"/>
    </row>
    <row r="842" spans="2:15" ht="14">
      <c r="B842" s="353"/>
      <c r="C842" s="353"/>
      <c r="E842" s="370"/>
      <c r="G842" s="353"/>
      <c r="N842" s="357"/>
      <c r="O842" s="357"/>
    </row>
    <row r="843" spans="2:15" ht="14">
      <c r="B843" s="353"/>
      <c r="C843" s="353"/>
      <c r="E843" s="370"/>
      <c r="G843" s="353"/>
      <c r="N843" s="357"/>
      <c r="O843" s="357"/>
    </row>
    <row r="844" spans="2:15" ht="14">
      <c r="B844" s="353"/>
      <c r="C844" s="353"/>
      <c r="E844" s="370"/>
      <c r="G844" s="353"/>
      <c r="N844" s="357"/>
      <c r="O844" s="357"/>
    </row>
    <row r="845" spans="2:15" ht="14">
      <c r="B845" s="353"/>
      <c r="C845" s="353"/>
      <c r="E845" s="370"/>
      <c r="G845" s="353"/>
      <c r="N845" s="357"/>
      <c r="O845" s="357"/>
    </row>
    <row r="846" spans="2:15" ht="14">
      <c r="B846" s="353"/>
      <c r="C846" s="353"/>
      <c r="E846" s="370"/>
      <c r="G846" s="353"/>
      <c r="N846" s="357"/>
      <c r="O846" s="357"/>
    </row>
    <row r="847" spans="2:15" ht="14">
      <c r="B847" s="353"/>
      <c r="C847" s="353"/>
      <c r="E847" s="370"/>
      <c r="G847" s="353"/>
      <c r="N847" s="357"/>
      <c r="O847" s="357"/>
    </row>
    <row r="848" spans="2:15" ht="14">
      <c r="B848" s="353"/>
      <c r="C848" s="353"/>
      <c r="E848" s="370"/>
      <c r="G848" s="353"/>
      <c r="N848" s="357"/>
      <c r="O848" s="357"/>
    </row>
    <row r="849" spans="2:15" ht="14">
      <c r="B849" s="353"/>
      <c r="C849" s="353"/>
      <c r="E849" s="370"/>
      <c r="G849" s="353"/>
      <c r="N849" s="357"/>
      <c r="O849" s="357"/>
    </row>
    <row r="850" spans="2:15" ht="14">
      <c r="B850" s="353"/>
      <c r="C850" s="353"/>
      <c r="E850" s="370"/>
      <c r="G850" s="353"/>
      <c r="N850" s="357"/>
      <c r="O850" s="357"/>
    </row>
    <row r="851" spans="2:15" ht="14">
      <c r="B851" s="353"/>
      <c r="C851" s="353"/>
      <c r="E851" s="370"/>
      <c r="G851" s="353"/>
      <c r="N851" s="357"/>
      <c r="O851" s="357"/>
    </row>
    <row r="852" spans="2:15" ht="14">
      <c r="B852" s="353"/>
      <c r="C852" s="353"/>
      <c r="E852" s="370"/>
      <c r="G852" s="353"/>
      <c r="N852" s="357"/>
      <c r="O852" s="357"/>
    </row>
    <row r="853" spans="2:15" ht="14">
      <c r="B853" s="353"/>
      <c r="C853" s="353"/>
      <c r="E853" s="370"/>
      <c r="G853" s="353"/>
      <c r="N853" s="357"/>
      <c r="O853" s="357"/>
    </row>
    <row r="854" spans="2:15" ht="14">
      <c r="B854" s="353"/>
      <c r="C854" s="353"/>
      <c r="E854" s="370"/>
      <c r="G854" s="353"/>
      <c r="N854" s="357"/>
      <c r="O854" s="357"/>
    </row>
    <row r="855" spans="2:15" ht="14">
      <c r="B855" s="353"/>
      <c r="C855" s="353"/>
      <c r="E855" s="370"/>
      <c r="G855" s="353"/>
      <c r="N855" s="357"/>
      <c r="O855" s="357"/>
    </row>
    <row r="856" spans="2:15" ht="14">
      <c r="B856" s="353"/>
      <c r="C856" s="353"/>
      <c r="E856" s="370"/>
      <c r="G856" s="353"/>
      <c r="N856" s="357"/>
      <c r="O856" s="357"/>
    </row>
    <row r="857" spans="2:15" ht="14">
      <c r="B857" s="353"/>
      <c r="C857" s="353"/>
      <c r="E857" s="370"/>
      <c r="G857" s="353"/>
      <c r="N857" s="357"/>
      <c r="O857" s="357"/>
    </row>
    <row r="858" spans="2:15" ht="14">
      <c r="B858" s="353"/>
      <c r="C858" s="353"/>
      <c r="E858" s="370"/>
      <c r="G858" s="353"/>
      <c r="N858" s="357"/>
      <c r="O858" s="357"/>
    </row>
    <row r="859" spans="2:15" ht="14">
      <c r="B859" s="353"/>
      <c r="C859" s="353"/>
      <c r="E859" s="370"/>
      <c r="G859" s="353"/>
      <c r="N859" s="357"/>
      <c r="O859" s="357"/>
    </row>
    <row r="860" spans="2:15" ht="14">
      <c r="B860" s="353"/>
      <c r="C860" s="353"/>
      <c r="E860" s="370"/>
      <c r="G860" s="353"/>
      <c r="N860" s="357"/>
      <c r="O860" s="357"/>
    </row>
    <row r="861" spans="2:15" ht="14">
      <c r="B861" s="353"/>
      <c r="C861" s="353"/>
      <c r="E861" s="370"/>
      <c r="G861" s="353"/>
      <c r="N861" s="357"/>
      <c r="O861" s="357"/>
    </row>
    <row r="862" spans="2:15" ht="14">
      <c r="B862" s="353"/>
      <c r="C862" s="353"/>
      <c r="E862" s="370"/>
      <c r="G862" s="353"/>
      <c r="N862" s="357"/>
      <c r="O862" s="357"/>
    </row>
    <row r="863" spans="2:15" ht="14">
      <c r="B863" s="353"/>
      <c r="C863" s="353"/>
      <c r="E863" s="370"/>
      <c r="G863" s="353"/>
      <c r="N863" s="357"/>
      <c r="O863" s="357"/>
    </row>
    <row r="864" spans="2:15" ht="14">
      <c r="B864" s="353"/>
      <c r="C864" s="353"/>
      <c r="E864" s="370"/>
      <c r="G864" s="353"/>
      <c r="N864" s="357"/>
      <c r="O864" s="357"/>
    </row>
    <row r="865" spans="2:15" ht="14">
      <c r="B865" s="353"/>
      <c r="C865" s="353"/>
      <c r="E865" s="370"/>
      <c r="G865" s="353"/>
      <c r="N865" s="357"/>
      <c r="O865" s="357"/>
    </row>
    <row r="866" spans="2:15" ht="14">
      <c r="B866" s="353"/>
      <c r="C866" s="353"/>
      <c r="E866" s="370"/>
      <c r="G866" s="353"/>
      <c r="N866" s="357"/>
      <c r="O866" s="357"/>
    </row>
    <row r="867" spans="2:15" ht="14">
      <c r="B867" s="353"/>
      <c r="C867" s="353"/>
      <c r="E867" s="370"/>
      <c r="G867" s="353"/>
      <c r="N867" s="357"/>
      <c r="O867" s="357"/>
    </row>
    <row r="868" spans="2:15" ht="14">
      <c r="B868" s="353"/>
      <c r="C868" s="353"/>
      <c r="E868" s="370"/>
      <c r="G868" s="353"/>
      <c r="N868" s="357"/>
      <c r="O868" s="357"/>
    </row>
    <row r="869" spans="2:15" ht="14">
      <c r="B869" s="353"/>
      <c r="C869" s="353"/>
      <c r="E869" s="370"/>
      <c r="G869" s="353"/>
      <c r="N869" s="357"/>
      <c r="O869" s="357"/>
    </row>
    <row r="870" spans="2:15" ht="14">
      <c r="B870" s="353"/>
      <c r="C870" s="353"/>
      <c r="E870" s="370"/>
      <c r="G870" s="353"/>
      <c r="N870" s="357"/>
      <c r="O870" s="357"/>
    </row>
    <row r="871" spans="2:15" ht="14">
      <c r="B871" s="353"/>
      <c r="C871" s="353"/>
      <c r="E871" s="370"/>
      <c r="G871" s="353"/>
      <c r="N871" s="357"/>
      <c r="O871" s="357"/>
    </row>
    <row r="872" spans="2:15" ht="14">
      <c r="B872" s="353"/>
      <c r="C872" s="353"/>
      <c r="E872" s="370"/>
      <c r="G872" s="353"/>
      <c r="N872" s="357"/>
      <c r="O872" s="357"/>
    </row>
    <row r="873" spans="2:15" ht="14">
      <c r="B873" s="353"/>
      <c r="C873" s="353"/>
      <c r="E873" s="370"/>
      <c r="G873" s="353"/>
      <c r="N873" s="357"/>
      <c r="O873" s="357"/>
    </row>
    <row r="874" spans="2:15" ht="14">
      <c r="B874" s="353"/>
      <c r="C874" s="353"/>
      <c r="E874" s="370"/>
      <c r="G874" s="353"/>
      <c r="N874" s="357"/>
      <c r="O874" s="357"/>
    </row>
    <row r="875" spans="2:15" ht="14">
      <c r="B875" s="353"/>
      <c r="C875" s="353"/>
      <c r="E875" s="370"/>
      <c r="G875" s="353"/>
      <c r="N875" s="357"/>
      <c r="O875" s="357"/>
    </row>
    <row r="876" spans="2:15" ht="14">
      <c r="B876" s="353"/>
      <c r="C876" s="353"/>
      <c r="E876" s="370"/>
      <c r="G876" s="353"/>
      <c r="N876" s="357"/>
      <c r="O876" s="357"/>
    </row>
    <row r="877" spans="2:15" ht="14">
      <c r="B877" s="353"/>
      <c r="C877" s="353"/>
      <c r="E877" s="370"/>
      <c r="G877" s="353"/>
      <c r="N877" s="357"/>
      <c r="O877" s="357"/>
    </row>
    <row r="878" spans="2:15" ht="14">
      <c r="B878" s="353"/>
      <c r="C878" s="353"/>
      <c r="E878" s="370"/>
      <c r="G878" s="353"/>
      <c r="N878" s="357"/>
      <c r="O878" s="357"/>
    </row>
    <row r="879" spans="2:15" ht="14">
      <c r="B879" s="353"/>
      <c r="C879" s="353"/>
      <c r="E879" s="370"/>
      <c r="G879" s="353"/>
      <c r="N879" s="357"/>
      <c r="O879" s="357"/>
    </row>
    <row r="880" spans="2:15" ht="14">
      <c r="B880" s="353"/>
      <c r="C880" s="353"/>
      <c r="E880" s="370"/>
      <c r="G880" s="353"/>
      <c r="N880" s="357"/>
      <c r="O880" s="357"/>
    </row>
    <row r="881" spans="2:15" ht="14">
      <c r="B881" s="353"/>
      <c r="C881" s="353"/>
      <c r="E881" s="370"/>
      <c r="G881" s="353"/>
      <c r="N881" s="357"/>
      <c r="O881" s="357"/>
    </row>
    <row r="882" spans="2:15" ht="14">
      <c r="B882" s="353"/>
      <c r="C882" s="353"/>
      <c r="E882" s="370"/>
      <c r="G882" s="353"/>
      <c r="N882" s="357"/>
      <c r="O882" s="357"/>
    </row>
    <row r="883" spans="2:15" ht="14">
      <c r="B883" s="353"/>
      <c r="C883" s="353"/>
      <c r="E883" s="370"/>
      <c r="G883" s="353"/>
      <c r="N883" s="357"/>
      <c r="O883" s="357"/>
    </row>
    <row r="884" spans="2:15" ht="14">
      <c r="B884" s="353"/>
      <c r="C884" s="353"/>
      <c r="E884" s="370"/>
      <c r="G884" s="353"/>
      <c r="N884" s="357"/>
      <c r="O884" s="357"/>
    </row>
    <row r="885" spans="2:15" ht="14">
      <c r="B885" s="353"/>
      <c r="C885" s="353"/>
      <c r="E885" s="370"/>
      <c r="G885" s="353"/>
      <c r="N885" s="357"/>
      <c r="O885" s="357"/>
    </row>
    <row r="886" spans="2:15" ht="14">
      <c r="B886" s="353"/>
      <c r="C886" s="353"/>
      <c r="E886" s="370"/>
      <c r="G886" s="353"/>
      <c r="N886" s="357"/>
      <c r="O886" s="357"/>
    </row>
    <row r="887" spans="2:15" ht="14">
      <c r="B887" s="353"/>
      <c r="C887" s="353"/>
      <c r="E887" s="370"/>
      <c r="G887" s="353"/>
      <c r="N887" s="357"/>
      <c r="O887" s="357"/>
    </row>
    <row r="888" spans="2:15" ht="14">
      <c r="B888" s="353"/>
      <c r="C888" s="353"/>
      <c r="E888" s="370"/>
      <c r="G888" s="353"/>
      <c r="N888" s="357"/>
      <c r="O888" s="357"/>
    </row>
    <row r="889" spans="2:15" ht="14">
      <c r="B889" s="353"/>
      <c r="C889" s="353"/>
      <c r="E889" s="370"/>
      <c r="G889" s="353"/>
      <c r="N889" s="357"/>
      <c r="O889" s="357"/>
    </row>
    <row r="890" spans="2:15" ht="14">
      <c r="B890" s="353"/>
      <c r="C890" s="353"/>
      <c r="E890" s="370"/>
      <c r="G890" s="353"/>
      <c r="N890" s="357"/>
      <c r="O890" s="357"/>
    </row>
    <row r="891" spans="2:15" ht="14">
      <c r="B891" s="353"/>
      <c r="C891" s="353"/>
      <c r="E891" s="370"/>
      <c r="G891" s="353"/>
      <c r="N891" s="357"/>
      <c r="O891" s="357"/>
    </row>
    <row r="892" spans="2:15" ht="14">
      <c r="B892" s="353"/>
      <c r="C892" s="353"/>
      <c r="E892" s="370"/>
      <c r="G892" s="353"/>
      <c r="N892" s="357"/>
      <c r="O892" s="357"/>
    </row>
    <row r="893" spans="2:15" ht="14">
      <c r="B893" s="353"/>
      <c r="C893" s="353"/>
      <c r="E893" s="370"/>
      <c r="G893" s="353"/>
      <c r="N893" s="357"/>
      <c r="O893" s="357"/>
    </row>
    <row r="894" spans="2:15" ht="14">
      <c r="B894" s="353"/>
      <c r="C894" s="353"/>
      <c r="E894" s="370"/>
      <c r="G894" s="353"/>
      <c r="N894" s="357"/>
      <c r="O894" s="357"/>
    </row>
    <row r="895" spans="2:15" ht="14">
      <c r="B895" s="353"/>
      <c r="C895" s="353"/>
      <c r="E895" s="370"/>
      <c r="G895" s="353"/>
      <c r="N895" s="357"/>
      <c r="O895" s="357"/>
    </row>
    <row r="896" spans="2:15" ht="14">
      <c r="B896" s="353"/>
      <c r="C896" s="353"/>
      <c r="E896" s="370"/>
      <c r="G896" s="353"/>
      <c r="N896" s="357"/>
      <c r="O896" s="357"/>
    </row>
    <row r="897" spans="2:15" ht="14">
      <c r="B897" s="353"/>
      <c r="C897" s="353"/>
      <c r="E897" s="370"/>
      <c r="G897" s="353"/>
      <c r="N897" s="357"/>
      <c r="O897" s="357"/>
    </row>
  </sheetData>
  <sheetProtection algorithmName="SHA-512" hashValue="TRKr8qXN99KqPBEXhknN5FTYuDPWczh6npd8AyfoOmIjyvXIuOr2etAofHxgBmfIs+Jj17Qxa++4qfTlMmWILQ==" saltValue="H9FLs3wrsyT3nycyZVt+ow==" spinCount="100000" sheet="1" objects="1" scenarios="1"/>
  <mergeCells count="48">
    <mergeCell ref="A3:A5"/>
    <mergeCell ref="G43:G44"/>
    <mergeCell ref="D3:D5"/>
    <mergeCell ref="F3:F5"/>
    <mergeCell ref="D7:D15"/>
    <mergeCell ref="F7:F15"/>
    <mergeCell ref="D38:D44"/>
    <mergeCell ref="F38:F44"/>
    <mergeCell ref="B6:C6"/>
    <mergeCell ref="B54:C54"/>
    <mergeCell ref="A20:A28"/>
    <mergeCell ref="A16:A19"/>
    <mergeCell ref="A29:A35"/>
    <mergeCell ref="B45:C45"/>
    <mergeCell ref="B46:C46"/>
    <mergeCell ref="B49:C49"/>
    <mergeCell ref="B50:C50"/>
    <mergeCell ref="B51:C51"/>
    <mergeCell ref="B52:C52"/>
    <mergeCell ref="B16:C16"/>
    <mergeCell ref="B20:C20"/>
    <mergeCell ref="B29:C29"/>
    <mergeCell ref="B36:C36"/>
    <mergeCell ref="B53:C53"/>
    <mergeCell ref="A38:A44"/>
    <mergeCell ref="H7:H15"/>
    <mergeCell ref="B37:C37"/>
    <mergeCell ref="B38:C38"/>
    <mergeCell ref="H16:H19"/>
    <mergeCell ref="H20:H28"/>
    <mergeCell ref="H29:H35"/>
    <mergeCell ref="B7:C7"/>
    <mergeCell ref="D46:D48"/>
    <mergeCell ref="F46:F48"/>
    <mergeCell ref="A1:H1"/>
    <mergeCell ref="A46:A48"/>
    <mergeCell ref="H3:H5"/>
    <mergeCell ref="D16:D19"/>
    <mergeCell ref="F16:F19"/>
    <mergeCell ref="D20:D28"/>
    <mergeCell ref="F20:F28"/>
    <mergeCell ref="D29:D35"/>
    <mergeCell ref="F29:F35"/>
    <mergeCell ref="H46:H48"/>
    <mergeCell ref="A7:A15"/>
    <mergeCell ref="H38:H44"/>
    <mergeCell ref="B2:C2"/>
    <mergeCell ref="B3:C3"/>
  </mergeCells>
  <dataValidations count="2">
    <dataValidation type="list" allowBlank="1" showInputMessage="1" showErrorMessage="1" sqref="E39:E42 E6 E49:E53 E21:E28 E30:E37 E4 E47 E45" xr:uid="{00000000-0002-0000-0F00-000000000000}">
      <formula1>$A$56:$A$59</formula1>
    </dataValidation>
    <dataValidation type="list" allowBlank="1" showInputMessage="1" showErrorMessage="1" sqref="E17:E19 E8:E14" xr:uid="{00000000-0002-0000-0F00-000001000000}">
      <formula1>$A$56:$A$60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4C8B1-7482-534A-9EF1-4FAAB797CAB3}">
  <sheetPr>
    <tabColor theme="6"/>
  </sheetPr>
  <dimension ref="A1:N51"/>
  <sheetViews>
    <sheetView workbookViewId="0">
      <selection activeCell="G7" sqref="G7"/>
    </sheetView>
  </sheetViews>
  <sheetFormatPr baseColWidth="10" defaultColWidth="11.5" defaultRowHeight="15"/>
  <cols>
    <col min="1" max="1" width="134" style="18" customWidth="1"/>
    <col min="2" max="16384" width="11.5" style="18"/>
  </cols>
  <sheetData>
    <row r="1" spans="1:14" s="45" customFormat="1" ht="217" customHeight="1">
      <c r="A1" s="21" t="s">
        <v>2279</v>
      </c>
      <c r="B1" s="44"/>
      <c r="C1" s="44"/>
      <c r="D1" s="44"/>
      <c r="E1" s="44"/>
      <c r="F1" s="44"/>
      <c r="G1" s="44"/>
      <c r="H1" s="44"/>
      <c r="I1" s="44"/>
      <c r="J1" s="44"/>
      <c r="K1" s="44"/>
      <c r="L1" s="44"/>
      <c r="M1" s="44"/>
      <c r="N1" s="44"/>
    </row>
    <row r="2" spans="1:14" ht="27">
      <c r="A2" s="43" t="s">
        <v>2</v>
      </c>
      <c r="B2" s="38"/>
      <c r="C2" s="38"/>
      <c r="D2" s="38"/>
      <c r="E2" s="38"/>
      <c r="F2" s="38"/>
      <c r="G2" s="38"/>
      <c r="H2" s="38"/>
      <c r="I2" s="38"/>
      <c r="J2" s="38"/>
      <c r="K2" s="38"/>
      <c r="L2" s="38"/>
      <c r="M2" s="38"/>
      <c r="N2" s="38"/>
    </row>
    <row r="3" spans="1:14" s="48" customFormat="1" ht="26">
      <c r="A3" s="46"/>
      <c r="B3" s="47"/>
      <c r="C3" s="47"/>
      <c r="D3" s="47"/>
      <c r="E3" s="47"/>
      <c r="F3" s="47"/>
      <c r="G3" s="47"/>
      <c r="H3" s="47"/>
      <c r="I3" s="47"/>
      <c r="J3" s="47"/>
      <c r="K3" s="47"/>
      <c r="L3" s="47"/>
      <c r="M3" s="47"/>
      <c r="N3" s="47"/>
    </row>
    <row r="4" spans="1:14" ht="16">
      <c r="A4" s="61" t="s">
        <v>3</v>
      </c>
    </row>
    <row r="5" spans="1:14" ht="16">
      <c r="A5" s="49" t="s">
        <v>4</v>
      </c>
    </row>
    <row r="6" spans="1:14" ht="16">
      <c r="A6" s="50" t="s">
        <v>1511</v>
      </c>
    </row>
    <row r="7" spans="1:14" ht="32">
      <c r="A7" s="25" t="s">
        <v>1503</v>
      </c>
    </row>
    <row r="8" spans="1:14" ht="32">
      <c r="A8" s="25" t="s">
        <v>1504</v>
      </c>
    </row>
    <row r="9" spans="1:14" ht="16">
      <c r="A9" s="51" t="s">
        <v>1510</v>
      </c>
    </row>
    <row r="10" spans="1:14" ht="16">
      <c r="A10" s="52" t="s">
        <v>1505</v>
      </c>
    </row>
    <row r="11" spans="1:14" ht="16">
      <c r="A11" s="25" t="s">
        <v>1506</v>
      </c>
    </row>
    <row r="12" spans="1:14" ht="16">
      <c r="A12" s="52" t="s">
        <v>1507</v>
      </c>
    </row>
    <row r="13" spans="1:14" ht="48">
      <c r="A13" s="25" t="s">
        <v>5</v>
      </c>
    </row>
    <row r="14" spans="1:14" ht="16">
      <c r="A14" s="52" t="s">
        <v>6</v>
      </c>
    </row>
    <row r="15" spans="1:14" ht="48">
      <c r="A15" s="25" t="s">
        <v>1685</v>
      </c>
    </row>
    <row r="16" spans="1:14" ht="16">
      <c r="A16" s="52" t="s">
        <v>1647</v>
      </c>
    </row>
    <row r="17" spans="1:1" ht="48">
      <c r="A17" s="25" t="s">
        <v>2275</v>
      </c>
    </row>
    <row r="18" spans="1:1" ht="16">
      <c r="A18" s="52" t="s">
        <v>7</v>
      </c>
    </row>
    <row r="19" spans="1:1" ht="48">
      <c r="A19" s="25" t="s">
        <v>1684</v>
      </c>
    </row>
    <row r="20" spans="1:1" ht="16">
      <c r="A20" s="52" t="s">
        <v>1508</v>
      </c>
    </row>
    <row r="21" spans="1:1" ht="48">
      <c r="A21" s="25" t="s">
        <v>1683</v>
      </c>
    </row>
    <row r="22" spans="1:1" ht="16">
      <c r="A22" s="52" t="s">
        <v>1679</v>
      </c>
    </row>
    <row r="23" spans="1:1" ht="48">
      <c r="A23" s="25" t="s">
        <v>1681</v>
      </c>
    </row>
    <row r="24" spans="1:1" ht="16">
      <c r="A24" s="52" t="s">
        <v>1680</v>
      </c>
    </row>
    <row r="25" spans="1:1" ht="48">
      <c r="A25" s="25" t="s">
        <v>1682</v>
      </c>
    </row>
    <row r="26" spans="1:1" ht="16">
      <c r="A26" s="54" t="s">
        <v>1509</v>
      </c>
    </row>
    <row r="27" spans="1:1" ht="16">
      <c r="A27" s="25" t="s">
        <v>1512</v>
      </c>
    </row>
    <row r="28" spans="1:1" ht="16">
      <c r="A28" s="53" t="s">
        <v>8</v>
      </c>
    </row>
    <row r="29" spans="1:1" ht="16">
      <c r="A29" s="17" t="s">
        <v>9</v>
      </c>
    </row>
    <row r="30" spans="1:1" ht="16">
      <c r="A30" s="17" t="s">
        <v>10</v>
      </c>
    </row>
    <row r="31" spans="1:1" ht="16">
      <c r="A31" s="17" t="s">
        <v>11</v>
      </c>
    </row>
    <row r="32" spans="1:1" ht="16">
      <c r="A32" s="17" t="s">
        <v>12</v>
      </c>
    </row>
    <row r="33" spans="1:2" ht="16">
      <c r="A33" s="17" t="s">
        <v>13</v>
      </c>
    </row>
    <row r="34" spans="1:2" ht="16">
      <c r="A34" s="17" t="s">
        <v>14</v>
      </c>
    </row>
    <row r="35" spans="1:2" ht="16">
      <c r="A35" s="17" t="s">
        <v>15</v>
      </c>
    </row>
    <row r="36" spans="1:2" ht="16">
      <c r="A36" s="17" t="s">
        <v>16</v>
      </c>
    </row>
    <row r="37" spans="1:2" ht="16">
      <c r="A37" s="17" t="s">
        <v>17</v>
      </c>
    </row>
    <row r="38" spans="1:2" ht="16">
      <c r="A38" s="17" t="s">
        <v>18</v>
      </c>
    </row>
    <row r="39" spans="1:2" ht="16">
      <c r="A39" s="17" t="s">
        <v>19</v>
      </c>
    </row>
    <row r="40" spans="1:2" ht="32">
      <c r="A40" s="17" t="s">
        <v>1691</v>
      </c>
    </row>
    <row r="41" spans="1:2" ht="16">
      <c r="A41" s="17" t="s">
        <v>2276</v>
      </c>
    </row>
    <row r="42" spans="1:2" ht="16">
      <c r="A42" s="17" t="s">
        <v>2277</v>
      </c>
    </row>
    <row r="43" spans="1:2" ht="16">
      <c r="A43" s="19" t="s">
        <v>20</v>
      </c>
    </row>
    <row r="44" spans="1:2" ht="16">
      <c r="A44" s="19" t="s">
        <v>1328</v>
      </c>
    </row>
    <row r="45" spans="1:2" ht="259.25" customHeight="1">
      <c r="A45" s="17"/>
      <c r="B45" s="55"/>
    </row>
    <row r="46" spans="1:2" ht="32">
      <c r="A46" s="19" t="s">
        <v>2278</v>
      </c>
    </row>
    <row r="47" spans="1:2" ht="16">
      <c r="A47" s="19" t="s">
        <v>21</v>
      </c>
    </row>
    <row r="48" spans="1:2" ht="32">
      <c r="A48" s="19" t="s">
        <v>22</v>
      </c>
    </row>
    <row r="49" spans="1:1" ht="32">
      <c r="A49" s="19" t="s">
        <v>1513</v>
      </c>
    </row>
    <row r="50" spans="1:1" ht="32">
      <c r="A50" s="19" t="s">
        <v>23</v>
      </c>
    </row>
    <row r="51" spans="1:1" ht="16">
      <c r="A51" s="19" t="s">
        <v>24</v>
      </c>
    </row>
  </sheetData>
  <sheetProtection algorithmName="SHA-512" hashValue="7nsophYDvBWEfkB7gM//2XA6fosWaxnjsYG+iQa7OzjU3LMa6EeexJWKQcUuKDChYvyOCM5LVh1qN5ApHyiLng==" saltValue="G6VU92toI0rHKMrMnncHVw==" spinCount="100000" sheet="1" objects="1" scenario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K856"/>
  <sheetViews>
    <sheetView zoomScaleNormal="100" workbookViewId="0">
      <pane ySplit="1" topLeftCell="A2" activePane="bottomLeft" state="frozen"/>
      <selection pane="bottomLeft" sqref="A1:H1"/>
    </sheetView>
  </sheetViews>
  <sheetFormatPr baseColWidth="10" defaultColWidth="9" defaultRowHeight="14"/>
  <cols>
    <col min="1" max="1" width="8.1640625" style="108" customWidth="1"/>
    <col min="2" max="2" width="2.5" style="108" customWidth="1"/>
    <col min="3" max="3" width="50" style="108" customWidth="1"/>
    <col min="4" max="4" width="8.5" style="237" customWidth="1"/>
    <col min="5" max="6" width="9" style="237"/>
    <col min="7" max="7" width="50" style="108" customWidth="1"/>
    <col min="8" max="8" width="45.6640625" style="108" customWidth="1"/>
    <col min="9" max="9" width="9" style="357"/>
    <col min="10" max="11" width="9" style="357" hidden="1" customWidth="1"/>
    <col min="12" max="14" width="9" style="357"/>
    <col min="15" max="17" width="9" style="357" customWidth="1"/>
    <col min="18" max="16384" width="9" style="357"/>
  </cols>
  <sheetData>
    <row r="1" spans="1:11" ht="33.75" customHeight="1">
      <c r="A1" s="1034" t="s">
        <v>866</v>
      </c>
      <c r="B1" s="1034"/>
      <c r="C1" s="1034"/>
      <c r="D1" s="1034"/>
      <c r="E1" s="1034"/>
      <c r="F1" s="1034"/>
      <c r="G1" s="1034"/>
      <c r="H1" s="1034"/>
      <c r="J1" s="301"/>
      <c r="K1" s="301"/>
    </row>
    <row r="2" spans="1:11" ht="30">
      <c r="A2" s="302" t="s">
        <v>103</v>
      </c>
      <c r="B2" s="590" t="s">
        <v>104</v>
      </c>
      <c r="C2" s="590"/>
      <c r="D2" s="303" t="s">
        <v>542</v>
      </c>
      <c r="E2" s="303" t="s">
        <v>106</v>
      </c>
      <c r="F2" s="303" t="s">
        <v>107</v>
      </c>
      <c r="G2" s="304" t="s">
        <v>108</v>
      </c>
      <c r="H2" s="304" t="s">
        <v>95</v>
      </c>
    </row>
    <row r="3" spans="1:11" ht="51" customHeight="1">
      <c r="A3" s="1066" t="s">
        <v>867</v>
      </c>
      <c r="B3" s="960" t="s">
        <v>868</v>
      </c>
      <c r="C3" s="960"/>
      <c r="D3" s="1053">
        <f>IF(E3="All N/A",0,IF(E3="Answer all sub questions",5,IF(E3="Yes",5,IF(E3="Partial",5,IF(E3="No",5,IF(E3="",5))))))</f>
        <v>5</v>
      </c>
      <c r="E3" s="309" t="str">
        <f>IF(K9&gt;7,"Answer all sub questions",IF(K9=(6*1.001),"All N/A",IF(K9&gt;=6,"Yes",IF(K9=1.001,"No",IF(K9=0,"No",IF(K9&gt;=0.5,"Partial",IF(K9&lt;=5.5,"Partial")))))))</f>
        <v>Answer all sub questions</v>
      </c>
      <c r="F3" s="1053">
        <f>IF(E3="All N/A",D3,IF(E3="Answer all sub questions",0,IF(E3="Yes",D3,IF(E3="Partial",1,IF(E3="No",0,IF(E3="",0))))))</f>
        <v>0</v>
      </c>
      <c r="G3" s="5"/>
      <c r="H3" s="1061" t="s">
        <v>1306</v>
      </c>
    </row>
    <row r="4" spans="1:11" ht="30">
      <c r="A4" s="1067"/>
      <c r="B4" s="363"/>
      <c r="C4" s="316" t="s">
        <v>869</v>
      </c>
      <c r="D4" s="1054"/>
      <c r="E4" s="3"/>
      <c r="F4" s="1054"/>
      <c r="G4" s="6"/>
      <c r="H4" s="1062"/>
      <c r="J4" s="301">
        <f t="shared" ref="J4:J16" si="0">IF(E4="",100,IF(E4="Yes",1,IF(E4="No",0,IF(E4="Partial",0.5,IF(E4="N/A",1.001)))))</f>
        <v>100</v>
      </c>
    </row>
    <row r="5" spans="1:11" ht="45">
      <c r="A5" s="1067"/>
      <c r="B5" s="363"/>
      <c r="C5" s="316" t="s">
        <v>870</v>
      </c>
      <c r="D5" s="1054"/>
      <c r="E5" s="3"/>
      <c r="F5" s="1054"/>
      <c r="G5" s="6"/>
      <c r="H5" s="1062"/>
      <c r="J5" s="301">
        <f t="shared" si="0"/>
        <v>100</v>
      </c>
    </row>
    <row r="6" spans="1:11" ht="30">
      <c r="A6" s="1067"/>
      <c r="B6" s="363"/>
      <c r="C6" s="312" t="s">
        <v>871</v>
      </c>
      <c r="D6" s="1054"/>
      <c r="E6" s="3"/>
      <c r="F6" s="1054"/>
      <c r="G6" s="6"/>
      <c r="H6" s="1062"/>
      <c r="J6" s="301">
        <f t="shared" si="0"/>
        <v>100</v>
      </c>
    </row>
    <row r="7" spans="1:11" ht="30">
      <c r="A7" s="1067"/>
      <c r="B7" s="363"/>
      <c r="C7" s="312" t="s">
        <v>872</v>
      </c>
      <c r="D7" s="1054"/>
      <c r="E7" s="3"/>
      <c r="F7" s="1054"/>
      <c r="G7" s="6"/>
      <c r="H7" s="1062"/>
      <c r="J7" s="301">
        <f t="shared" si="0"/>
        <v>100</v>
      </c>
    </row>
    <row r="8" spans="1:11" ht="30">
      <c r="A8" s="1067"/>
      <c r="B8" s="363"/>
      <c r="C8" s="312" t="s">
        <v>873</v>
      </c>
      <c r="D8" s="1054"/>
      <c r="E8" s="3"/>
      <c r="F8" s="1054"/>
      <c r="G8" s="6"/>
      <c r="H8" s="1062"/>
      <c r="J8" s="301">
        <f t="shared" si="0"/>
        <v>100</v>
      </c>
    </row>
    <row r="9" spans="1:11" ht="15">
      <c r="A9" s="787"/>
      <c r="B9" s="372"/>
      <c r="C9" s="359" t="s">
        <v>2133</v>
      </c>
      <c r="D9" s="1055"/>
      <c r="E9" s="360" t="str">
        <f>IF('General AMR Module'!$Q$188="Answer all sub questions","",IF('General AMR Module'!$Q$188="","",'General AMR Module'!$Q$188))</f>
        <v/>
      </c>
      <c r="F9" s="1055"/>
      <c r="G9" s="373"/>
      <c r="H9" s="1063"/>
      <c r="J9" s="301">
        <f t="shared" si="0"/>
        <v>100</v>
      </c>
      <c r="K9" s="357">
        <f>SUM(J4:J9)</f>
        <v>600</v>
      </c>
    </row>
    <row r="10" spans="1:11" ht="42" customHeight="1">
      <c r="A10" s="1066" t="s">
        <v>874</v>
      </c>
      <c r="B10" s="1088" t="s">
        <v>875</v>
      </c>
      <c r="C10" s="1089"/>
      <c r="D10" s="1053">
        <f>IF(E10="All N/A",0,IF(E10="Answer all sub questions",5,IF(E10="Yes",5,IF(E10="Partial",5,IF(E10="No",5,IF(E10="",5))))))</f>
        <v>5</v>
      </c>
      <c r="E10" s="309" t="str">
        <f>IF(K13&gt;4,"Answer all sub questions",IF(K13=(3*1.001),"All N/A",IF(K13&gt;=3,"Yes",IF(K13=0,"No",IF(K13&gt;=0.5,"Partial",IF(K13&lt;=2.5,"Partial"))))))</f>
        <v>Answer all sub questions</v>
      </c>
      <c r="F10" s="1053">
        <f>IF(E10="All N/A",D10,IF(E10="Answer all sub questions",0,IF(E10="Yes",D10,IF(E10="Partial",1,IF(E10="No",0,IF(E10="",0))))))</f>
        <v>0</v>
      </c>
      <c r="G10" s="5"/>
      <c r="H10" s="1061" t="s">
        <v>1307</v>
      </c>
    </row>
    <row r="11" spans="1:11" ht="15">
      <c r="A11" s="1067"/>
      <c r="B11" s="363"/>
      <c r="C11" s="316" t="s">
        <v>876</v>
      </c>
      <c r="D11" s="1054"/>
      <c r="E11" s="3"/>
      <c r="F11" s="1054"/>
      <c r="G11" s="5"/>
      <c r="H11" s="1062"/>
      <c r="J11" s="301">
        <f t="shared" si="0"/>
        <v>100</v>
      </c>
    </row>
    <row r="12" spans="1:11" ht="30">
      <c r="A12" s="1067"/>
      <c r="B12" s="363"/>
      <c r="C12" s="316" t="s">
        <v>877</v>
      </c>
      <c r="D12" s="1054"/>
      <c r="E12" s="3"/>
      <c r="F12" s="1054"/>
      <c r="G12" s="5"/>
      <c r="H12" s="1062"/>
      <c r="J12" s="301">
        <f t="shared" si="0"/>
        <v>100</v>
      </c>
    </row>
    <row r="13" spans="1:11" ht="30">
      <c r="A13" s="787"/>
      <c r="B13" s="363"/>
      <c r="C13" s="316" t="s">
        <v>878</v>
      </c>
      <c r="D13" s="1055"/>
      <c r="E13" s="3"/>
      <c r="F13" s="1055"/>
      <c r="G13" s="5"/>
      <c r="H13" s="1063"/>
      <c r="J13" s="301">
        <f t="shared" si="0"/>
        <v>100</v>
      </c>
      <c r="K13" s="357">
        <f>SUM(J11:J13)</f>
        <v>300</v>
      </c>
    </row>
    <row r="14" spans="1:11" ht="55.5" customHeight="1">
      <c r="A14" s="1066" t="s">
        <v>879</v>
      </c>
      <c r="B14" s="1059" t="s">
        <v>880</v>
      </c>
      <c r="C14" s="1060"/>
      <c r="D14" s="1053">
        <f>IF(E14="All N/A",0,IF(E14="Answer all sub questions",5,IF(E14="Yes",5,IF(E14="Partial",5,IF(E14="No",5,IF(E14="",5))))))</f>
        <v>5</v>
      </c>
      <c r="E14" s="309" t="str">
        <f>IF(K16&gt;3,"Answer all sub questions",IF(K16=(2*1.001),"All N/A",IF(K16&gt;=2,"Yes",IF(K16=0,"No",IF(K16&gt;=0.5,"Partial",IF(K16&lt;=1.5,"Partial"))))))</f>
        <v>Answer all sub questions</v>
      </c>
      <c r="F14" s="1053">
        <f>IF(E14="All N/A",D14,IF(E14="Answer all sub questions",0,IF(E14="Yes",D14,IF(E14="Partial",1,IF(E14="No",0,IF(E14="",0))))))</f>
        <v>0</v>
      </c>
      <c r="G14" s="5"/>
      <c r="H14" s="1061" t="s">
        <v>1308</v>
      </c>
    </row>
    <row r="15" spans="1:11" ht="15">
      <c r="A15" s="1067"/>
      <c r="B15" s="363"/>
      <c r="C15" s="316" t="s">
        <v>881</v>
      </c>
      <c r="D15" s="1054"/>
      <c r="E15" s="3"/>
      <c r="F15" s="1054"/>
      <c r="G15" s="5"/>
      <c r="H15" s="1062"/>
      <c r="J15" s="301">
        <f t="shared" si="0"/>
        <v>100</v>
      </c>
    </row>
    <row r="16" spans="1:11" ht="39" customHeight="1">
      <c r="A16" s="787"/>
      <c r="B16" s="363"/>
      <c r="C16" s="316" t="s">
        <v>882</v>
      </c>
      <c r="D16" s="1055"/>
      <c r="E16" s="3"/>
      <c r="F16" s="1055"/>
      <c r="G16" s="5"/>
      <c r="H16" s="1063"/>
      <c r="J16" s="301">
        <f t="shared" si="0"/>
        <v>100</v>
      </c>
      <c r="K16" s="357">
        <f>SUM(J15:J16)</f>
        <v>200</v>
      </c>
    </row>
    <row r="17" spans="1:8">
      <c r="A17" s="362"/>
      <c r="B17" s="536" t="s">
        <v>186</v>
      </c>
      <c r="C17" s="536"/>
      <c r="D17" s="309">
        <f>SUM(D3:D16)</f>
        <v>15</v>
      </c>
      <c r="E17" s="309"/>
      <c r="F17" s="309">
        <f>SUM(F3:F16)</f>
        <v>0</v>
      </c>
      <c r="G17" s="221"/>
      <c r="H17" s="221"/>
    </row>
    <row r="18" spans="1:8">
      <c r="B18" s="353"/>
      <c r="C18" s="353"/>
    </row>
    <row r="19" spans="1:8" hidden="1">
      <c r="A19" s="357"/>
      <c r="B19" s="353"/>
      <c r="C19" s="353"/>
    </row>
    <row r="20" spans="1:8" ht="15" hidden="1">
      <c r="A20" s="357" t="s">
        <v>26</v>
      </c>
      <c r="B20" s="353"/>
      <c r="C20" s="353"/>
    </row>
    <row r="21" spans="1:8" ht="15" hidden="1">
      <c r="A21" s="357" t="s">
        <v>187</v>
      </c>
      <c r="B21" s="353"/>
      <c r="C21" s="353"/>
    </row>
    <row r="22" spans="1:8" ht="15" hidden="1">
      <c r="A22" s="357" t="s">
        <v>29</v>
      </c>
      <c r="B22" s="353"/>
      <c r="C22" s="353"/>
    </row>
    <row r="23" spans="1:8" ht="15" hidden="1">
      <c r="A23" s="357" t="s">
        <v>76</v>
      </c>
      <c r="B23" s="353"/>
      <c r="C23" s="353"/>
    </row>
    <row r="24" spans="1:8">
      <c r="B24" s="353"/>
      <c r="C24" s="353"/>
    </row>
    <row r="25" spans="1:8">
      <c r="B25" s="353"/>
      <c r="C25" s="353"/>
    </row>
    <row r="26" spans="1:8">
      <c r="B26" s="353"/>
      <c r="C26" s="353"/>
    </row>
    <row r="27" spans="1:8">
      <c r="B27" s="353"/>
      <c r="C27" s="353"/>
    </row>
    <row r="28" spans="1:8">
      <c r="B28" s="353"/>
      <c r="C28" s="353"/>
    </row>
    <row r="29" spans="1:8">
      <c r="B29" s="353"/>
      <c r="C29" s="353"/>
    </row>
    <row r="30" spans="1:8">
      <c r="B30" s="353"/>
      <c r="C30" s="353"/>
    </row>
    <row r="31" spans="1:8">
      <c r="B31" s="353"/>
      <c r="C31" s="353"/>
    </row>
    <row r="32" spans="1:8">
      <c r="B32" s="353"/>
      <c r="C32" s="353"/>
    </row>
    <row r="33" spans="2:3">
      <c r="B33" s="353"/>
      <c r="C33" s="353"/>
    </row>
    <row r="34" spans="2:3">
      <c r="B34" s="353"/>
      <c r="C34" s="353"/>
    </row>
    <row r="35" spans="2:3">
      <c r="B35" s="353"/>
      <c r="C35" s="353"/>
    </row>
    <row r="36" spans="2:3">
      <c r="B36" s="353"/>
      <c r="C36" s="353"/>
    </row>
    <row r="37" spans="2:3">
      <c r="B37" s="353"/>
      <c r="C37" s="353"/>
    </row>
    <row r="38" spans="2:3">
      <c r="B38" s="353"/>
      <c r="C38" s="353"/>
    </row>
    <row r="39" spans="2:3">
      <c r="B39" s="353"/>
      <c r="C39" s="353"/>
    </row>
    <row r="40" spans="2:3">
      <c r="B40" s="353"/>
      <c r="C40" s="353"/>
    </row>
    <row r="41" spans="2:3">
      <c r="B41" s="353"/>
      <c r="C41" s="353"/>
    </row>
    <row r="42" spans="2:3">
      <c r="B42" s="353"/>
      <c r="C42" s="353"/>
    </row>
    <row r="43" spans="2:3">
      <c r="B43" s="353"/>
      <c r="C43" s="353"/>
    </row>
    <row r="44" spans="2:3">
      <c r="B44" s="353"/>
      <c r="C44" s="353"/>
    </row>
    <row r="45" spans="2:3">
      <c r="B45" s="353"/>
      <c r="C45" s="353"/>
    </row>
    <row r="46" spans="2:3">
      <c r="B46" s="353"/>
      <c r="C46" s="353"/>
    </row>
    <row r="47" spans="2:3">
      <c r="B47" s="353"/>
      <c r="C47" s="353"/>
    </row>
    <row r="48" spans="2:3">
      <c r="B48" s="353"/>
      <c r="C48" s="353"/>
    </row>
    <row r="49" spans="2:3">
      <c r="B49" s="353"/>
      <c r="C49" s="353"/>
    </row>
    <row r="50" spans="2:3">
      <c r="B50" s="353"/>
      <c r="C50" s="353"/>
    </row>
    <row r="51" spans="2:3">
      <c r="B51" s="353"/>
      <c r="C51" s="353"/>
    </row>
    <row r="52" spans="2:3">
      <c r="B52" s="353"/>
      <c r="C52" s="353"/>
    </row>
    <row r="53" spans="2:3">
      <c r="B53" s="353"/>
      <c r="C53" s="353"/>
    </row>
    <row r="54" spans="2:3">
      <c r="B54" s="353"/>
      <c r="C54" s="353"/>
    </row>
    <row r="55" spans="2:3">
      <c r="B55" s="353"/>
      <c r="C55" s="353"/>
    </row>
    <row r="56" spans="2:3">
      <c r="B56" s="353"/>
      <c r="C56" s="353"/>
    </row>
    <row r="57" spans="2:3">
      <c r="B57" s="353"/>
      <c r="C57" s="353"/>
    </row>
    <row r="58" spans="2:3">
      <c r="B58" s="353"/>
      <c r="C58" s="353"/>
    </row>
    <row r="59" spans="2:3">
      <c r="B59" s="353"/>
      <c r="C59" s="353"/>
    </row>
    <row r="60" spans="2:3">
      <c r="B60" s="353"/>
      <c r="C60" s="353"/>
    </row>
    <row r="61" spans="2:3">
      <c r="B61" s="353"/>
      <c r="C61" s="353"/>
    </row>
    <row r="62" spans="2:3">
      <c r="B62" s="353"/>
      <c r="C62" s="353"/>
    </row>
    <row r="63" spans="2:3">
      <c r="B63" s="353"/>
      <c r="C63" s="353"/>
    </row>
    <row r="64" spans="2:3">
      <c r="B64" s="353"/>
      <c r="C64" s="353"/>
    </row>
    <row r="65" spans="2:3">
      <c r="B65" s="353"/>
      <c r="C65" s="353"/>
    </row>
    <row r="66" spans="2:3">
      <c r="B66" s="353"/>
      <c r="C66" s="353"/>
    </row>
    <row r="67" spans="2:3">
      <c r="B67" s="353"/>
      <c r="C67" s="353"/>
    </row>
    <row r="68" spans="2:3">
      <c r="B68" s="353"/>
      <c r="C68" s="353"/>
    </row>
    <row r="69" spans="2:3">
      <c r="B69" s="353"/>
      <c r="C69" s="353"/>
    </row>
    <row r="70" spans="2:3">
      <c r="B70" s="353"/>
      <c r="C70" s="353"/>
    </row>
    <row r="71" spans="2:3">
      <c r="B71" s="353"/>
      <c r="C71" s="353"/>
    </row>
    <row r="72" spans="2:3">
      <c r="B72" s="353"/>
      <c r="C72" s="353"/>
    </row>
    <row r="73" spans="2:3">
      <c r="B73" s="353"/>
      <c r="C73" s="353"/>
    </row>
    <row r="74" spans="2:3">
      <c r="B74" s="353"/>
      <c r="C74" s="353"/>
    </row>
    <row r="75" spans="2:3">
      <c r="B75" s="353"/>
      <c r="C75" s="353"/>
    </row>
    <row r="76" spans="2:3">
      <c r="B76" s="353"/>
      <c r="C76" s="353"/>
    </row>
    <row r="77" spans="2:3">
      <c r="B77" s="353"/>
      <c r="C77" s="353"/>
    </row>
    <row r="78" spans="2:3">
      <c r="B78" s="353"/>
      <c r="C78" s="353"/>
    </row>
    <row r="79" spans="2:3">
      <c r="B79" s="353"/>
      <c r="C79" s="353"/>
    </row>
    <row r="80" spans="2:3">
      <c r="B80" s="353"/>
      <c r="C80" s="353"/>
    </row>
    <row r="81" spans="2:3">
      <c r="B81" s="353"/>
      <c r="C81" s="353"/>
    </row>
    <row r="82" spans="2:3">
      <c r="B82" s="353"/>
      <c r="C82" s="353"/>
    </row>
    <row r="83" spans="2:3">
      <c r="B83" s="353"/>
      <c r="C83" s="353"/>
    </row>
    <row r="84" spans="2:3">
      <c r="B84" s="353"/>
      <c r="C84" s="353"/>
    </row>
    <row r="85" spans="2:3">
      <c r="B85" s="353"/>
      <c r="C85" s="353"/>
    </row>
    <row r="86" spans="2:3">
      <c r="B86" s="353"/>
      <c r="C86" s="353"/>
    </row>
    <row r="87" spans="2:3">
      <c r="B87" s="353"/>
      <c r="C87" s="353"/>
    </row>
    <row r="88" spans="2:3">
      <c r="B88" s="353"/>
      <c r="C88" s="353"/>
    </row>
    <row r="89" spans="2:3">
      <c r="B89" s="353"/>
      <c r="C89" s="353"/>
    </row>
    <row r="90" spans="2:3">
      <c r="B90" s="353"/>
      <c r="C90" s="353"/>
    </row>
    <row r="91" spans="2:3">
      <c r="B91" s="353"/>
      <c r="C91" s="353"/>
    </row>
    <row r="92" spans="2:3">
      <c r="B92" s="353"/>
      <c r="C92" s="353"/>
    </row>
    <row r="93" spans="2:3">
      <c r="B93" s="353"/>
      <c r="C93" s="353"/>
    </row>
    <row r="94" spans="2:3">
      <c r="B94" s="353"/>
      <c r="C94" s="353"/>
    </row>
    <row r="95" spans="2:3">
      <c r="B95" s="353"/>
      <c r="C95" s="353"/>
    </row>
    <row r="96" spans="2:3">
      <c r="B96" s="353"/>
      <c r="C96" s="353"/>
    </row>
    <row r="97" spans="2:3">
      <c r="B97" s="353"/>
      <c r="C97" s="353"/>
    </row>
    <row r="98" spans="2:3">
      <c r="B98" s="353"/>
      <c r="C98" s="353"/>
    </row>
    <row r="99" spans="2:3">
      <c r="B99" s="353"/>
      <c r="C99" s="353"/>
    </row>
    <row r="100" spans="2:3">
      <c r="B100" s="353"/>
      <c r="C100" s="353"/>
    </row>
    <row r="101" spans="2:3">
      <c r="B101" s="353"/>
      <c r="C101" s="353"/>
    </row>
    <row r="102" spans="2:3">
      <c r="B102" s="353"/>
      <c r="C102" s="353"/>
    </row>
    <row r="103" spans="2:3">
      <c r="B103" s="353"/>
      <c r="C103" s="353"/>
    </row>
    <row r="104" spans="2:3">
      <c r="B104" s="353"/>
      <c r="C104" s="353"/>
    </row>
    <row r="105" spans="2:3">
      <c r="B105" s="353"/>
      <c r="C105" s="353"/>
    </row>
    <row r="106" spans="2:3">
      <c r="B106" s="353"/>
      <c r="C106" s="353"/>
    </row>
    <row r="107" spans="2:3">
      <c r="B107" s="353"/>
      <c r="C107" s="353"/>
    </row>
    <row r="108" spans="2:3">
      <c r="B108" s="353"/>
      <c r="C108" s="353"/>
    </row>
    <row r="109" spans="2:3">
      <c r="B109" s="353"/>
      <c r="C109" s="353"/>
    </row>
    <row r="110" spans="2:3">
      <c r="B110" s="353"/>
      <c r="C110" s="353"/>
    </row>
    <row r="111" spans="2:3">
      <c r="B111" s="353"/>
      <c r="C111" s="353"/>
    </row>
    <row r="112" spans="2:3">
      <c r="B112" s="353"/>
      <c r="C112" s="353"/>
    </row>
    <row r="113" spans="2:3">
      <c r="B113" s="353"/>
      <c r="C113" s="353"/>
    </row>
    <row r="114" spans="2:3">
      <c r="B114" s="353"/>
      <c r="C114" s="353"/>
    </row>
    <row r="115" spans="2:3">
      <c r="B115" s="353"/>
      <c r="C115" s="353"/>
    </row>
    <row r="116" spans="2:3">
      <c r="B116" s="353"/>
      <c r="C116" s="353"/>
    </row>
    <row r="117" spans="2:3">
      <c r="B117" s="353"/>
      <c r="C117" s="353"/>
    </row>
    <row r="118" spans="2:3">
      <c r="B118" s="353"/>
      <c r="C118" s="353"/>
    </row>
    <row r="119" spans="2:3">
      <c r="B119" s="353"/>
      <c r="C119" s="353"/>
    </row>
    <row r="120" spans="2:3">
      <c r="B120" s="353"/>
      <c r="C120" s="353"/>
    </row>
    <row r="121" spans="2:3">
      <c r="B121" s="353"/>
      <c r="C121" s="353"/>
    </row>
    <row r="122" spans="2:3">
      <c r="B122" s="353"/>
      <c r="C122" s="353"/>
    </row>
    <row r="123" spans="2:3">
      <c r="B123" s="353"/>
      <c r="C123" s="353"/>
    </row>
    <row r="124" spans="2:3">
      <c r="B124" s="353"/>
      <c r="C124" s="353"/>
    </row>
    <row r="125" spans="2:3">
      <c r="B125" s="353"/>
      <c r="C125" s="353"/>
    </row>
    <row r="126" spans="2:3">
      <c r="B126" s="353"/>
      <c r="C126" s="353"/>
    </row>
    <row r="127" spans="2:3">
      <c r="B127" s="353"/>
      <c r="C127" s="353"/>
    </row>
    <row r="128" spans="2:3">
      <c r="B128" s="353"/>
      <c r="C128" s="353"/>
    </row>
    <row r="129" spans="2:3">
      <c r="B129" s="353"/>
      <c r="C129" s="353"/>
    </row>
    <row r="130" spans="2:3">
      <c r="B130" s="353"/>
      <c r="C130" s="353"/>
    </row>
    <row r="131" spans="2:3">
      <c r="B131" s="353"/>
      <c r="C131" s="353"/>
    </row>
    <row r="132" spans="2:3">
      <c r="B132" s="353"/>
      <c r="C132" s="353"/>
    </row>
    <row r="133" spans="2:3">
      <c r="B133" s="353"/>
      <c r="C133" s="353"/>
    </row>
    <row r="134" spans="2:3">
      <c r="B134" s="353"/>
      <c r="C134" s="353"/>
    </row>
    <row r="135" spans="2:3">
      <c r="B135" s="353"/>
      <c r="C135" s="353"/>
    </row>
    <row r="136" spans="2:3">
      <c r="B136" s="353"/>
      <c r="C136" s="353"/>
    </row>
    <row r="137" spans="2:3">
      <c r="B137" s="353"/>
      <c r="C137" s="353"/>
    </row>
    <row r="138" spans="2:3">
      <c r="B138" s="353"/>
      <c r="C138" s="353"/>
    </row>
    <row r="139" spans="2:3">
      <c r="B139" s="353"/>
      <c r="C139" s="353"/>
    </row>
    <row r="140" spans="2:3">
      <c r="B140" s="353"/>
      <c r="C140" s="353"/>
    </row>
    <row r="141" spans="2:3">
      <c r="B141" s="353"/>
      <c r="C141" s="353"/>
    </row>
    <row r="142" spans="2:3">
      <c r="B142" s="353"/>
      <c r="C142" s="353"/>
    </row>
    <row r="143" spans="2:3">
      <c r="B143" s="353"/>
      <c r="C143" s="353"/>
    </row>
    <row r="144" spans="2:3">
      <c r="B144" s="353"/>
      <c r="C144" s="353"/>
    </row>
    <row r="145" spans="2:3">
      <c r="B145" s="353"/>
      <c r="C145" s="353"/>
    </row>
    <row r="146" spans="2:3">
      <c r="B146" s="353"/>
      <c r="C146" s="353"/>
    </row>
    <row r="147" spans="2:3">
      <c r="B147" s="353"/>
      <c r="C147" s="353"/>
    </row>
    <row r="148" spans="2:3">
      <c r="B148" s="353"/>
      <c r="C148" s="353"/>
    </row>
    <row r="149" spans="2:3">
      <c r="B149" s="353"/>
      <c r="C149" s="353"/>
    </row>
    <row r="150" spans="2:3">
      <c r="B150" s="353"/>
      <c r="C150" s="353"/>
    </row>
    <row r="151" spans="2:3">
      <c r="B151" s="353"/>
      <c r="C151" s="353"/>
    </row>
    <row r="152" spans="2:3">
      <c r="B152" s="353"/>
      <c r="C152" s="353"/>
    </row>
    <row r="153" spans="2:3">
      <c r="B153" s="353"/>
      <c r="C153" s="353"/>
    </row>
    <row r="154" spans="2:3">
      <c r="B154" s="353"/>
      <c r="C154" s="353"/>
    </row>
    <row r="155" spans="2:3">
      <c r="B155" s="353"/>
      <c r="C155" s="353"/>
    </row>
    <row r="156" spans="2:3">
      <c r="B156" s="353"/>
      <c r="C156" s="353"/>
    </row>
    <row r="157" spans="2:3">
      <c r="B157" s="353"/>
      <c r="C157" s="353"/>
    </row>
    <row r="158" spans="2:3">
      <c r="B158" s="353"/>
      <c r="C158" s="353"/>
    </row>
    <row r="159" spans="2:3">
      <c r="B159" s="353"/>
      <c r="C159" s="353"/>
    </row>
    <row r="160" spans="2:3">
      <c r="B160" s="353"/>
      <c r="C160" s="353"/>
    </row>
    <row r="161" spans="2:3">
      <c r="B161" s="353"/>
      <c r="C161" s="353"/>
    </row>
    <row r="162" spans="2:3">
      <c r="B162" s="353"/>
      <c r="C162" s="353"/>
    </row>
    <row r="163" spans="2:3">
      <c r="B163" s="353"/>
      <c r="C163" s="353"/>
    </row>
    <row r="164" spans="2:3">
      <c r="B164" s="353"/>
      <c r="C164" s="353"/>
    </row>
    <row r="165" spans="2:3">
      <c r="B165" s="353"/>
      <c r="C165" s="353"/>
    </row>
    <row r="166" spans="2:3">
      <c r="B166" s="353"/>
      <c r="C166" s="353"/>
    </row>
    <row r="167" spans="2:3">
      <c r="B167" s="353"/>
      <c r="C167" s="353"/>
    </row>
    <row r="168" spans="2:3">
      <c r="B168" s="353"/>
      <c r="C168" s="353"/>
    </row>
    <row r="169" spans="2:3">
      <c r="B169" s="353"/>
      <c r="C169" s="353"/>
    </row>
    <row r="170" spans="2:3">
      <c r="B170" s="353"/>
      <c r="C170" s="353"/>
    </row>
    <row r="171" spans="2:3">
      <c r="B171" s="353"/>
      <c r="C171" s="353"/>
    </row>
    <row r="172" spans="2:3">
      <c r="B172" s="353"/>
      <c r="C172" s="353"/>
    </row>
    <row r="173" spans="2:3">
      <c r="B173" s="353"/>
      <c r="C173" s="353"/>
    </row>
    <row r="174" spans="2:3">
      <c r="B174" s="353"/>
      <c r="C174" s="353"/>
    </row>
    <row r="175" spans="2:3">
      <c r="B175" s="353"/>
      <c r="C175" s="353"/>
    </row>
    <row r="176" spans="2:3">
      <c r="B176" s="353"/>
      <c r="C176" s="353"/>
    </row>
    <row r="177" spans="2:3">
      <c r="B177" s="353"/>
      <c r="C177" s="353"/>
    </row>
    <row r="178" spans="2:3">
      <c r="B178" s="353"/>
      <c r="C178" s="353"/>
    </row>
    <row r="179" spans="2:3">
      <c r="B179" s="353"/>
      <c r="C179" s="353"/>
    </row>
    <row r="180" spans="2:3">
      <c r="B180" s="353"/>
      <c r="C180" s="353"/>
    </row>
    <row r="181" spans="2:3">
      <c r="B181" s="353"/>
      <c r="C181" s="353"/>
    </row>
    <row r="182" spans="2:3">
      <c r="B182" s="353"/>
      <c r="C182" s="353"/>
    </row>
    <row r="183" spans="2:3">
      <c r="B183" s="353"/>
      <c r="C183" s="353"/>
    </row>
    <row r="184" spans="2:3">
      <c r="B184" s="353"/>
      <c r="C184" s="353"/>
    </row>
    <row r="185" spans="2:3">
      <c r="B185" s="353"/>
      <c r="C185" s="353"/>
    </row>
    <row r="186" spans="2:3">
      <c r="B186" s="353"/>
      <c r="C186" s="353"/>
    </row>
    <row r="187" spans="2:3">
      <c r="B187" s="353"/>
      <c r="C187" s="353"/>
    </row>
    <row r="188" spans="2:3">
      <c r="B188" s="353"/>
      <c r="C188" s="353"/>
    </row>
    <row r="189" spans="2:3">
      <c r="B189" s="353"/>
      <c r="C189" s="353"/>
    </row>
    <row r="190" spans="2:3">
      <c r="B190" s="353"/>
      <c r="C190" s="353"/>
    </row>
    <row r="191" spans="2:3">
      <c r="B191" s="353"/>
      <c r="C191" s="353"/>
    </row>
    <row r="192" spans="2:3">
      <c r="B192" s="353"/>
      <c r="C192" s="353"/>
    </row>
    <row r="193" spans="2:3">
      <c r="B193" s="353"/>
      <c r="C193" s="353"/>
    </row>
    <row r="194" spans="2:3">
      <c r="B194" s="353"/>
      <c r="C194" s="353"/>
    </row>
    <row r="195" spans="2:3">
      <c r="B195" s="353"/>
      <c r="C195" s="353"/>
    </row>
    <row r="196" spans="2:3">
      <c r="B196" s="353"/>
      <c r="C196" s="353"/>
    </row>
    <row r="197" spans="2:3">
      <c r="B197" s="353"/>
      <c r="C197" s="353"/>
    </row>
    <row r="198" spans="2:3">
      <c r="B198" s="353"/>
      <c r="C198" s="353"/>
    </row>
    <row r="199" spans="2:3">
      <c r="B199" s="353"/>
      <c r="C199" s="353"/>
    </row>
    <row r="200" spans="2:3">
      <c r="B200" s="353"/>
      <c r="C200" s="353"/>
    </row>
    <row r="201" spans="2:3">
      <c r="B201" s="353"/>
      <c r="C201" s="353"/>
    </row>
    <row r="202" spans="2:3">
      <c r="B202" s="353"/>
      <c r="C202" s="353"/>
    </row>
    <row r="203" spans="2:3">
      <c r="B203" s="353"/>
      <c r="C203" s="353"/>
    </row>
    <row r="204" spans="2:3">
      <c r="B204" s="353"/>
      <c r="C204" s="353"/>
    </row>
    <row r="205" spans="2:3">
      <c r="B205" s="353"/>
      <c r="C205" s="353"/>
    </row>
    <row r="206" spans="2:3">
      <c r="B206" s="353"/>
      <c r="C206" s="353"/>
    </row>
    <row r="207" spans="2:3">
      <c r="B207" s="353"/>
      <c r="C207" s="353"/>
    </row>
    <row r="208" spans="2:3">
      <c r="B208" s="353"/>
      <c r="C208" s="353"/>
    </row>
    <row r="209" spans="2:3">
      <c r="B209" s="353"/>
      <c r="C209" s="353"/>
    </row>
    <row r="210" spans="2:3">
      <c r="B210" s="353"/>
      <c r="C210" s="353"/>
    </row>
    <row r="211" spans="2:3">
      <c r="B211" s="353"/>
      <c r="C211" s="353"/>
    </row>
    <row r="212" spans="2:3">
      <c r="B212" s="353"/>
      <c r="C212" s="353"/>
    </row>
    <row r="213" spans="2:3">
      <c r="B213" s="353"/>
      <c r="C213" s="353"/>
    </row>
    <row r="214" spans="2:3">
      <c r="B214" s="353"/>
      <c r="C214" s="353"/>
    </row>
    <row r="215" spans="2:3">
      <c r="B215" s="353"/>
      <c r="C215" s="353"/>
    </row>
    <row r="216" spans="2:3">
      <c r="B216" s="353"/>
      <c r="C216" s="353"/>
    </row>
    <row r="217" spans="2:3">
      <c r="B217" s="353"/>
      <c r="C217" s="353"/>
    </row>
    <row r="218" spans="2:3">
      <c r="B218" s="353"/>
      <c r="C218" s="353"/>
    </row>
    <row r="219" spans="2:3">
      <c r="B219" s="353"/>
      <c r="C219" s="353"/>
    </row>
    <row r="220" spans="2:3">
      <c r="B220" s="353"/>
      <c r="C220" s="353"/>
    </row>
    <row r="221" spans="2:3">
      <c r="B221" s="353"/>
      <c r="C221" s="353"/>
    </row>
    <row r="222" spans="2:3">
      <c r="B222" s="353"/>
      <c r="C222" s="353"/>
    </row>
    <row r="223" spans="2:3">
      <c r="B223" s="353"/>
      <c r="C223" s="353"/>
    </row>
    <row r="224" spans="2:3">
      <c r="B224" s="353"/>
      <c r="C224" s="353"/>
    </row>
    <row r="225" spans="2:3">
      <c r="B225" s="353"/>
      <c r="C225" s="353"/>
    </row>
    <row r="226" spans="2:3">
      <c r="B226" s="353"/>
      <c r="C226" s="353"/>
    </row>
    <row r="227" spans="2:3">
      <c r="B227" s="353"/>
      <c r="C227" s="353"/>
    </row>
    <row r="228" spans="2:3">
      <c r="B228" s="353"/>
      <c r="C228" s="353"/>
    </row>
    <row r="229" spans="2:3">
      <c r="B229" s="353"/>
      <c r="C229" s="353"/>
    </row>
    <row r="230" spans="2:3">
      <c r="B230" s="353"/>
      <c r="C230" s="353"/>
    </row>
    <row r="231" spans="2:3">
      <c r="B231" s="353"/>
      <c r="C231" s="353"/>
    </row>
    <row r="232" spans="2:3">
      <c r="B232" s="353"/>
      <c r="C232" s="353"/>
    </row>
    <row r="233" spans="2:3">
      <c r="B233" s="353"/>
      <c r="C233" s="353"/>
    </row>
    <row r="234" spans="2:3">
      <c r="B234" s="353"/>
      <c r="C234" s="353"/>
    </row>
    <row r="235" spans="2:3">
      <c r="B235" s="353"/>
      <c r="C235" s="353"/>
    </row>
    <row r="236" spans="2:3">
      <c r="B236" s="353"/>
      <c r="C236" s="353"/>
    </row>
    <row r="237" spans="2:3">
      <c r="B237" s="353"/>
      <c r="C237" s="353"/>
    </row>
    <row r="238" spans="2:3">
      <c r="B238" s="353"/>
      <c r="C238" s="353"/>
    </row>
    <row r="239" spans="2:3">
      <c r="B239" s="353"/>
      <c r="C239" s="353"/>
    </row>
    <row r="240" spans="2:3">
      <c r="B240" s="353"/>
      <c r="C240" s="353"/>
    </row>
    <row r="241" spans="2:3">
      <c r="B241" s="353"/>
      <c r="C241" s="353"/>
    </row>
    <row r="242" spans="2:3">
      <c r="B242" s="353"/>
      <c r="C242" s="353"/>
    </row>
    <row r="243" spans="2:3">
      <c r="B243" s="353"/>
      <c r="C243" s="353"/>
    </row>
    <row r="244" spans="2:3">
      <c r="B244" s="353"/>
      <c r="C244" s="353"/>
    </row>
    <row r="245" spans="2:3">
      <c r="B245" s="353"/>
      <c r="C245" s="353"/>
    </row>
    <row r="246" spans="2:3">
      <c r="B246" s="353"/>
      <c r="C246" s="353"/>
    </row>
    <row r="247" spans="2:3">
      <c r="B247" s="353"/>
      <c r="C247" s="353"/>
    </row>
    <row r="248" spans="2:3">
      <c r="B248" s="353"/>
      <c r="C248" s="353"/>
    </row>
    <row r="249" spans="2:3">
      <c r="B249" s="353"/>
      <c r="C249" s="353"/>
    </row>
    <row r="250" spans="2:3">
      <c r="B250" s="353"/>
      <c r="C250" s="353"/>
    </row>
    <row r="251" spans="2:3">
      <c r="B251" s="353"/>
      <c r="C251" s="353"/>
    </row>
    <row r="252" spans="2:3">
      <c r="B252" s="353"/>
      <c r="C252" s="353"/>
    </row>
    <row r="253" spans="2:3">
      <c r="B253" s="353"/>
      <c r="C253" s="353"/>
    </row>
    <row r="254" spans="2:3">
      <c r="B254" s="353"/>
      <c r="C254" s="353"/>
    </row>
    <row r="255" spans="2:3">
      <c r="B255" s="353"/>
      <c r="C255" s="353"/>
    </row>
    <row r="256" spans="2:3">
      <c r="B256" s="353"/>
      <c r="C256" s="353"/>
    </row>
    <row r="257" spans="2:3">
      <c r="B257" s="353"/>
      <c r="C257" s="353"/>
    </row>
    <row r="258" spans="2:3">
      <c r="B258" s="353"/>
      <c r="C258" s="353"/>
    </row>
    <row r="259" spans="2:3">
      <c r="B259" s="353"/>
      <c r="C259" s="353"/>
    </row>
    <row r="260" spans="2:3">
      <c r="B260" s="353"/>
      <c r="C260" s="353"/>
    </row>
    <row r="261" spans="2:3">
      <c r="B261" s="353"/>
      <c r="C261" s="353"/>
    </row>
    <row r="262" spans="2:3">
      <c r="B262" s="353"/>
      <c r="C262" s="353"/>
    </row>
    <row r="263" spans="2:3">
      <c r="B263" s="353"/>
      <c r="C263" s="353"/>
    </row>
    <row r="264" spans="2:3">
      <c r="B264" s="353"/>
      <c r="C264" s="353"/>
    </row>
    <row r="265" spans="2:3">
      <c r="B265" s="353"/>
      <c r="C265" s="353"/>
    </row>
    <row r="266" spans="2:3">
      <c r="B266" s="353"/>
      <c r="C266" s="353"/>
    </row>
    <row r="267" spans="2:3">
      <c r="B267" s="353"/>
      <c r="C267" s="353"/>
    </row>
    <row r="268" spans="2:3">
      <c r="B268" s="353"/>
      <c r="C268" s="353"/>
    </row>
    <row r="269" spans="2:3">
      <c r="B269" s="353"/>
      <c r="C269" s="353"/>
    </row>
    <row r="270" spans="2:3">
      <c r="B270" s="353"/>
      <c r="C270" s="353"/>
    </row>
    <row r="271" spans="2:3">
      <c r="B271" s="353"/>
      <c r="C271" s="353"/>
    </row>
    <row r="272" spans="2:3">
      <c r="B272" s="353"/>
      <c r="C272" s="353"/>
    </row>
    <row r="273" spans="2:3">
      <c r="B273" s="353"/>
      <c r="C273" s="353"/>
    </row>
    <row r="274" spans="2:3">
      <c r="B274" s="353"/>
      <c r="C274" s="353"/>
    </row>
    <row r="275" spans="2:3">
      <c r="B275" s="353"/>
      <c r="C275" s="353"/>
    </row>
    <row r="276" spans="2:3">
      <c r="B276" s="353"/>
      <c r="C276" s="353"/>
    </row>
    <row r="277" spans="2:3">
      <c r="B277" s="353"/>
      <c r="C277" s="353"/>
    </row>
    <row r="278" spans="2:3">
      <c r="B278" s="353"/>
      <c r="C278" s="353"/>
    </row>
    <row r="279" spans="2:3">
      <c r="B279" s="353"/>
      <c r="C279" s="353"/>
    </row>
    <row r="280" spans="2:3">
      <c r="B280" s="353"/>
      <c r="C280" s="353"/>
    </row>
    <row r="281" spans="2:3">
      <c r="B281" s="353"/>
      <c r="C281" s="353"/>
    </row>
    <row r="282" spans="2:3">
      <c r="B282" s="353"/>
      <c r="C282" s="353"/>
    </row>
    <row r="283" spans="2:3">
      <c r="B283" s="353"/>
      <c r="C283" s="353"/>
    </row>
    <row r="284" spans="2:3">
      <c r="B284" s="353"/>
      <c r="C284" s="353"/>
    </row>
    <row r="285" spans="2:3">
      <c r="B285" s="353"/>
      <c r="C285" s="353"/>
    </row>
    <row r="286" spans="2:3">
      <c r="B286" s="353"/>
      <c r="C286" s="353"/>
    </row>
    <row r="287" spans="2:3">
      <c r="B287" s="353"/>
      <c r="C287" s="353"/>
    </row>
    <row r="288" spans="2:3">
      <c r="B288" s="353"/>
      <c r="C288" s="353"/>
    </row>
    <row r="289" spans="2:3">
      <c r="B289" s="353"/>
      <c r="C289" s="353"/>
    </row>
    <row r="290" spans="2:3">
      <c r="B290" s="353"/>
      <c r="C290" s="353"/>
    </row>
    <row r="291" spans="2:3">
      <c r="B291" s="353"/>
      <c r="C291" s="353"/>
    </row>
    <row r="292" spans="2:3">
      <c r="B292" s="353"/>
      <c r="C292" s="353"/>
    </row>
    <row r="293" spans="2:3">
      <c r="B293" s="353"/>
      <c r="C293" s="353"/>
    </row>
    <row r="294" spans="2:3">
      <c r="B294" s="353"/>
      <c r="C294" s="353"/>
    </row>
    <row r="295" spans="2:3">
      <c r="B295" s="353"/>
      <c r="C295" s="353"/>
    </row>
    <row r="296" spans="2:3">
      <c r="B296" s="353"/>
      <c r="C296" s="353"/>
    </row>
    <row r="297" spans="2:3">
      <c r="B297" s="353"/>
      <c r="C297" s="353"/>
    </row>
    <row r="298" spans="2:3">
      <c r="B298" s="353"/>
      <c r="C298" s="353"/>
    </row>
    <row r="299" spans="2:3">
      <c r="B299" s="353"/>
      <c r="C299" s="353"/>
    </row>
    <row r="300" spans="2:3">
      <c r="B300" s="353"/>
      <c r="C300" s="353"/>
    </row>
    <row r="301" spans="2:3">
      <c r="B301" s="353"/>
      <c r="C301" s="353"/>
    </row>
    <row r="302" spans="2:3">
      <c r="B302" s="353"/>
      <c r="C302" s="353"/>
    </row>
    <row r="303" spans="2:3">
      <c r="B303" s="353"/>
      <c r="C303" s="353"/>
    </row>
    <row r="304" spans="2:3">
      <c r="B304" s="353"/>
      <c r="C304" s="353"/>
    </row>
    <row r="305" spans="2:3">
      <c r="B305" s="353"/>
      <c r="C305" s="353"/>
    </row>
    <row r="306" spans="2:3">
      <c r="B306" s="353"/>
      <c r="C306" s="353"/>
    </row>
    <row r="307" spans="2:3">
      <c r="B307" s="353"/>
      <c r="C307" s="353"/>
    </row>
    <row r="308" spans="2:3">
      <c r="B308" s="353"/>
      <c r="C308" s="353"/>
    </row>
    <row r="309" spans="2:3">
      <c r="B309" s="353"/>
      <c r="C309" s="353"/>
    </row>
    <row r="310" spans="2:3">
      <c r="B310" s="353"/>
      <c r="C310" s="353"/>
    </row>
    <row r="311" spans="2:3">
      <c r="B311" s="353"/>
      <c r="C311" s="353"/>
    </row>
    <row r="312" spans="2:3">
      <c r="B312" s="353"/>
      <c r="C312" s="353"/>
    </row>
    <row r="313" spans="2:3">
      <c r="B313" s="353"/>
      <c r="C313" s="353"/>
    </row>
    <row r="314" spans="2:3">
      <c r="B314" s="353"/>
      <c r="C314" s="353"/>
    </row>
    <row r="315" spans="2:3">
      <c r="B315" s="353"/>
      <c r="C315" s="353"/>
    </row>
    <row r="316" spans="2:3">
      <c r="B316" s="353"/>
      <c r="C316" s="353"/>
    </row>
    <row r="317" spans="2:3">
      <c r="B317" s="353"/>
      <c r="C317" s="353"/>
    </row>
    <row r="318" spans="2:3">
      <c r="B318" s="353"/>
      <c r="C318" s="353"/>
    </row>
    <row r="319" spans="2:3">
      <c r="B319" s="353"/>
      <c r="C319" s="353"/>
    </row>
    <row r="320" spans="2:3">
      <c r="B320" s="353"/>
      <c r="C320" s="353"/>
    </row>
    <row r="321" spans="2:3">
      <c r="B321" s="353"/>
      <c r="C321" s="353"/>
    </row>
    <row r="322" spans="2:3">
      <c r="B322" s="353"/>
      <c r="C322" s="353"/>
    </row>
    <row r="323" spans="2:3">
      <c r="B323" s="353"/>
      <c r="C323" s="353"/>
    </row>
    <row r="324" spans="2:3">
      <c r="B324" s="353"/>
      <c r="C324" s="353"/>
    </row>
    <row r="325" spans="2:3">
      <c r="B325" s="353"/>
      <c r="C325" s="353"/>
    </row>
    <row r="326" spans="2:3">
      <c r="B326" s="353"/>
      <c r="C326" s="353"/>
    </row>
    <row r="327" spans="2:3">
      <c r="B327" s="353"/>
      <c r="C327" s="353"/>
    </row>
    <row r="328" spans="2:3">
      <c r="B328" s="353"/>
      <c r="C328" s="353"/>
    </row>
    <row r="329" spans="2:3">
      <c r="B329" s="353"/>
      <c r="C329" s="353"/>
    </row>
    <row r="330" spans="2:3">
      <c r="B330" s="353"/>
      <c r="C330" s="353"/>
    </row>
    <row r="331" spans="2:3">
      <c r="B331" s="353"/>
      <c r="C331" s="353"/>
    </row>
    <row r="332" spans="2:3">
      <c r="B332" s="353"/>
      <c r="C332" s="353"/>
    </row>
    <row r="333" spans="2:3">
      <c r="B333" s="353"/>
      <c r="C333" s="353"/>
    </row>
    <row r="334" spans="2:3">
      <c r="B334" s="353"/>
      <c r="C334" s="353"/>
    </row>
    <row r="335" spans="2:3">
      <c r="B335" s="353"/>
      <c r="C335" s="353"/>
    </row>
    <row r="336" spans="2:3">
      <c r="B336" s="353"/>
      <c r="C336" s="353"/>
    </row>
    <row r="337" spans="2:3">
      <c r="B337" s="353"/>
      <c r="C337" s="353"/>
    </row>
    <row r="338" spans="2:3">
      <c r="B338" s="353"/>
      <c r="C338" s="353"/>
    </row>
    <row r="339" spans="2:3">
      <c r="B339" s="353"/>
      <c r="C339" s="353"/>
    </row>
    <row r="340" spans="2:3">
      <c r="B340" s="353"/>
      <c r="C340" s="353"/>
    </row>
    <row r="341" spans="2:3">
      <c r="B341" s="353"/>
      <c r="C341" s="353"/>
    </row>
    <row r="342" spans="2:3">
      <c r="B342" s="353"/>
      <c r="C342" s="353"/>
    </row>
    <row r="343" spans="2:3">
      <c r="B343" s="353"/>
      <c r="C343" s="353"/>
    </row>
    <row r="344" spans="2:3">
      <c r="B344" s="353"/>
      <c r="C344" s="353"/>
    </row>
    <row r="345" spans="2:3">
      <c r="B345" s="353"/>
      <c r="C345" s="353"/>
    </row>
    <row r="346" spans="2:3">
      <c r="B346" s="353"/>
      <c r="C346" s="353"/>
    </row>
    <row r="347" spans="2:3">
      <c r="B347" s="353"/>
      <c r="C347" s="353"/>
    </row>
    <row r="348" spans="2:3">
      <c r="B348" s="353"/>
      <c r="C348" s="353"/>
    </row>
    <row r="349" spans="2:3">
      <c r="B349" s="353"/>
      <c r="C349" s="353"/>
    </row>
    <row r="350" spans="2:3">
      <c r="B350" s="353"/>
      <c r="C350" s="353"/>
    </row>
    <row r="351" spans="2:3">
      <c r="B351" s="353"/>
      <c r="C351" s="353"/>
    </row>
    <row r="352" spans="2:3">
      <c r="B352" s="353"/>
      <c r="C352" s="353"/>
    </row>
    <row r="353" spans="2:3">
      <c r="B353" s="353"/>
      <c r="C353" s="353"/>
    </row>
    <row r="354" spans="2:3">
      <c r="B354" s="353"/>
      <c r="C354" s="353"/>
    </row>
    <row r="355" spans="2:3">
      <c r="B355" s="353"/>
      <c r="C355" s="353"/>
    </row>
    <row r="356" spans="2:3">
      <c r="B356" s="353"/>
      <c r="C356" s="353"/>
    </row>
    <row r="357" spans="2:3">
      <c r="B357" s="353"/>
      <c r="C357" s="353"/>
    </row>
    <row r="358" spans="2:3">
      <c r="B358" s="353"/>
      <c r="C358" s="353"/>
    </row>
    <row r="359" spans="2:3">
      <c r="B359" s="353"/>
      <c r="C359" s="353"/>
    </row>
    <row r="360" spans="2:3">
      <c r="B360" s="353"/>
      <c r="C360" s="353"/>
    </row>
    <row r="361" spans="2:3">
      <c r="B361" s="353"/>
      <c r="C361" s="353"/>
    </row>
    <row r="362" spans="2:3">
      <c r="B362" s="353"/>
      <c r="C362" s="353"/>
    </row>
    <row r="363" spans="2:3">
      <c r="B363" s="353"/>
      <c r="C363" s="353"/>
    </row>
    <row r="364" spans="2:3">
      <c r="B364" s="353"/>
      <c r="C364" s="353"/>
    </row>
    <row r="365" spans="2:3">
      <c r="B365" s="353"/>
      <c r="C365" s="353"/>
    </row>
    <row r="366" spans="2:3">
      <c r="B366" s="353"/>
      <c r="C366" s="353"/>
    </row>
    <row r="367" spans="2:3">
      <c r="B367" s="353"/>
      <c r="C367" s="353"/>
    </row>
    <row r="368" spans="2:3">
      <c r="B368" s="353"/>
      <c r="C368" s="353"/>
    </row>
    <row r="369" spans="2:3">
      <c r="B369" s="353"/>
      <c r="C369" s="353"/>
    </row>
    <row r="370" spans="2:3">
      <c r="B370" s="353"/>
      <c r="C370" s="353"/>
    </row>
    <row r="371" spans="2:3">
      <c r="B371" s="353"/>
      <c r="C371" s="353"/>
    </row>
    <row r="372" spans="2:3">
      <c r="B372" s="353"/>
      <c r="C372" s="353"/>
    </row>
    <row r="373" spans="2:3">
      <c r="B373" s="353"/>
      <c r="C373" s="353"/>
    </row>
    <row r="374" spans="2:3">
      <c r="B374" s="353"/>
      <c r="C374" s="353"/>
    </row>
    <row r="375" spans="2:3">
      <c r="B375" s="353"/>
      <c r="C375" s="353"/>
    </row>
    <row r="376" spans="2:3">
      <c r="B376" s="353"/>
      <c r="C376" s="353"/>
    </row>
    <row r="377" spans="2:3">
      <c r="B377" s="353"/>
      <c r="C377" s="353"/>
    </row>
    <row r="378" spans="2:3">
      <c r="B378" s="353"/>
      <c r="C378" s="353"/>
    </row>
    <row r="379" spans="2:3">
      <c r="B379" s="353"/>
      <c r="C379" s="353"/>
    </row>
    <row r="380" spans="2:3">
      <c r="B380" s="353"/>
      <c r="C380" s="353"/>
    </row>
    <row r="381" spans="2:3">
      <c r="B381" s="353"/>
      <c r="C381" s="353"/>
    </row>
    <row r="382" spans="2:3">
      <c r="B382" s="353"/>
      <c r="C382" s="353"/>
    </row>
    <row r="383" spans="2:3">
      <c r="B383" s="353"/>
      <c r="C383" s="353"/>
    </row>
    <row r="384" spans="2:3">
      <c r="B384" s="353"/>
      <c r="C384" s="353"/>
    </row>
    <row r="385" spans="2:3">
      <c r="B385" s="353"/>
      <c r="C385" s="353"/>
    </row>
    <row r="386" spans="2:3">
      <c r="B386" s="353"/>
      <c r="C386" s="353"/>
    </row>
    <row r="387" spans="2:3">
      <c r="B387" s="353"/>
      <c r="C387" s="353"/>
    </row>
    <row r="388" spans="2:3">
      <c r="B388" s="353"/>
      <c r="C388" s="353"/>
    </row>
    <row r="389" spans="2:3">
      <c r="B389" s="353"/>
      <c r="C389" s="353"/>
    </row>
    <row r="390" spans="2:3">
      <c r="B390" s="353"/>
      <c r="C390" s="353"/>
    </row>
    <row r="391" spans="2:3">
      <c r="B391" s="353"/>
      <c r="C391" s="353"/>
    </row>
    <row r="392" spans="2:3">
      <c r="B392" s="353"/>
      <c r="C392" s="353"/>
    </row>
    <row r="393" spans="2:3">
      <c r="B393" s="353"/>
      <c r="C393" s="353"/>
    </row>
    <row r="394" spans="2:3">
      <c r="B394" s="353"/>
      <c r="C394" s="353"/>
    </row>
    <row r="395" spans="2:3">
      <c r="B395" s="353"/>
      <c r="C395" s="353"/>
    </row>
    <row r="396" spans="2:3">
      <c r="B396" s="353"/>
      <c r="C396" s="353"/>
    </row>
    <row r="397" spans="2:3">
      <c r="B397" s="353"/>
      <c r="C397" s="353"/>
    </row>
    <row r="398" spans="2:3">
      <c r="B398" s="353"/>
      <c r="C398" s="353"/>
    </row>
    <row r="399" spans="2:3">
      <c r="B399" s="353"/>
      <c r="C399" s="353"/>
    </row>
    <row r="400" spans="2:3">
      <c r="B400" s="353"/>
      <c r="C400" s="353"/>
    </row>
    <row r="401" spans="2:3">
      <c r="B401" s="353"/>
      <c r="C401" s="353"/>
    </row>
    <row r="402" spans="2:3">
      <c r="B402" s="353"/>
      <c r="C402" s="353"/>
    </row>
    <row r="403" spans="2:3">
      <c r="B403" s="353"/>
      <c r="C403" s="353"/>
    </row>
    <row r="404" spans="2:3">
      <c r="B404" s="353"/>
      <c r="C404" s="353"/>
    </row>
    <row r="405" spans="2:3">
      <c r="B405" s="353"/>
      <c r="C405" s="353"/>
    </row>
    <row r="406" spans="2:3">
      <c r="B406" s="353"/>
      <c r="C406" s="353"/>
    </row>
    <row r="407" spans="2:3">
      <c r="B407" s="353"/>
      <c r="C407" s="353"/>
    </row>
    <row r="408" spans="2:3">
      <c r="B408" s="353"/>
      <c r="C408" s="353"/>
    </row>
    <row r="409" spans="2:3">
      <c r="B409" s="353"/>
      <c r="C409" s="353"/>
    </row>
    <row r="410" spans="2:3">
      <c r="B410" s="353"/>
      <c r="C410" s="353"/>
    </row>
    <row r="411" spans="2:3">
      <c r="B411" s="353"/>
      <c r="C411" s="353"/>
    </row>
    <row r="412" spans="2:3">
      <c r="B412" s="353"/>
      <c r="C412" s="353"/>
    </row>
    <row r="413" spans="2:3">
      <c r="B413" s="353"/>
      <c r="C413" s="353"/>
    </row>
    <row r="414" spans="2:3">
      <c r="B414" s="353"/>
      <c r="C414" s="353"/>
    </row>
    <row r="415" spans="2:3">
      <c r="B415" s="353"/>
      <c r="C415" s="353"/>
    </row>
    <row r="416" spans="2:3">
      <c r="B416" s="353"/>
      <c r="C416" s="353"/>
    </row>
    <row r="417" spans="2:3">
      <c r="B417" s="353"/>
      <c r="C417" s="353"/>
    </row>
    <row r="418" spans="2:3">
      <c r="B418" s="353"/>
      <c r="C418" s="353"/>
    </row>
    <row r="419" spans="2:3">
      <c r="B419" s="353"/>
      <c r="C419" s="353"/>
    </row>
    <row r="420" spans="2:3">
      <c r="B420" s="353"/>
      <c r="C420" s="353"/>
    </row>
    <row r="421" spans="2:3">
      <c r="B421" s="353"/>
      <c r="C421" s="353"/>
    </row>
    <row r="422" spans="2:3">
      <c r="B422" s="353"/>
      <c r="C422" s="353"/>
    </row>
    <row r="423" spans="2:3">
      <c r="B423" s="353"/>
      <c r="C423" s="353"/>
    </row>
    <row r="424" spans="2:3">
      <c r="B424" s="353"/>
      <c r="C424" s="353"/>
    </row>
    <row r="425" spans="2:3">
      <c r="B425" s="353"/>
      <c r="C425" s="353"/>
    </row>
    <row r="426" spans="2:3">
      <c r="B426" s="353"/>
      <c r="C426" s="353"/>
    </row>
    <row r="427" spans="2:3">
      <c r="B427" s="353"/>
      <c r="C427" s="353"/>
    </row>
    <row r="428" spans="2:3">
      <c r="B428" s="353"/>
      <c r="C428" s="353"/>
    </row>
    <row r="429" spans="2:3">
      <c r="B429" s="353"/>
      <c r="C429" s="353"/>
    </row>
    <row r="430" spans="2:3">
      <c r="B430" s="353"/>
      <c r="C430" s="353"/>
    </row>
    <row r="431" spans="2:3">
      <c r="B431" s="353"/>
      <c r="C431" s="353"/>
    </row>
    <row r="432" spans="2:3">
      <c r="B432" s="353"/>
      <c r="C432" s="353"/>
    </row>
    <row r="433" spans="2:3">
      <c r="B433" s="353"/>
      <c r="C433" s="353"/>
    </row>
    <row r="434" spans="2:3">
      <c r="B434" s="353"/>
      <c r="C434" s="353"/>
    </row>
    <row r="435" spans="2:3">
      <c r="B435" s="353"/>
      <c r="C435" s="353"/>
    </row>
    <row r="436" spans="2:3">
      <c r="B436" s="353"/>
      <c r="C436" s="353"/>
    </row>
    <row r="437" spans="2:3">
      <c r="B437" s="353"/>
      <c r="C437" s="353"/>
    </row>
    <row r="438" spans="2:3">
      <c r="B438" s="353"/>
      <c r="C438" s="353"/>
    </row>
    <row r="439" spans="2:3">
      <c r="B439" s="353"/>
      <c r="C439" s="353"/>
    </row>
    <row r="440" spans="2:3">
      <c r="B440" s="353"/>
      <c r="C440" s="353"/>
    </row>
    <row r="441" spans="2:3">
      <c r="B441" s="353"/>
      <c r="C441" s="353"/>
    </row>
    <row r="442" spans="2:3">
      <c r="B442" s="353"/>
      <c r="C442" s="353"/>
    </row>
    <row r="443" spans="2:3">
      <c r="B443" s="353"/>
      <c r="C443" s="353"/>
    </row>
    <row r="444" spans="2:3">
      <c r="B444" s="353"/>
      <c r="C444" s="353"/>
    </row>
    <row r="445" spans="2:3">
      <c r="B445" s="353"/>
      <c r="C445" s="353"/>
    </row>
    <row r="446" spans="2:3">
      <c r="B446" s="353"/>
      <c r="C446" s="353"/>
    </row>
    <row r="447" spans="2:3">
      <c r="B447" s="353"/>
      <c r="C447" s="353"/>
    </row>
    <row r="448" spans="2:3">
      <c r="B448" s="353"/>
      <c r="C448" s="353"/>
    </row>
    <row r="449" spans="2:3">
      <c r="B449" s="353"/>
      <c r="C449" s="353"/>
    </row>
    <row r="450" spans="2:3">
      <c r="B450" s="353"/>
      <c r="C450" s="353"/>
    </row>
    <row r="451" spans="2:3">
      <c r="B451" s="353"/>
      <c r="C451" s="353"/>
    </row>
    <row r="452" spans="2:3">
      <c r="B452" s="353"/>
      <c r="C452" s="353"/>
    </row>
    <row r="453" spans="2:3">
      <c r="B453" s="353"/>
      <c r="C453" s="353"/>
    </row>
    <row r="454" spans="2:3">
      <c r="B454" s="353"/>
      <c r="C454" s="353"/>
    </row>
    <row r="455" spans="2:3">
      <c r="B455" s="353"/>
      <c r="C455" s="353"/>
    </row>
    <row r="456" spans="2:3">
      <c r="B456" s="353"/>
      <c r="C456" s="353"/>
    </row>
    <row r="457" spans="2:3">
      <c r="B457" s="353"/>
      <c r="C457" s="353"/>
    </row>
    <row r="458" spans="2:3">
      <c r="B458" s="353"/>
      <c r="C458" s="353"/>
    </row>
    <row r="459" spans="2:3">
      <c r="B459" s="353"/>
      <c r="C459" s="353"/>
    </row>
    <row r="460" spans="2:3">
      <c r="B460" s="353"/>
      <c r="C460" s="353"/>
    </row>
    <row r="461" spans="2:3">
      <c r="B461" s="353"/>
      <c r="C461" s="353"/>
    </row>
    <row r="462" spans="2:3">
      <c r="B462" s="353"/>
      <c r="C462" s="353"/>
    </row>
    <row r="463" spans="2:3">
      <c r="B463" s="353"/>
      <c r="C463" s="353"/>
    </row>
    <row r="464" spans="2:3">
      <c r="B464" s="353"/>
      <c r="C464" s="353"/>
    </row>
    <row r="465" spans="2:3">
      <c r="B465" s="353"/>
      <c r="C465" s="353"/>
    </row>
    <row r="466" spans="2:3">
      <c r="B466" s="353"/>
      <c r="C466" s="353"/>
    </row>
    <row r="467" spans="2:3">
      <c r="B467" s="353"/>
      <c r="C467" s="353"/>
    </row>
    <row r="468" spans="2:3">
      <c r="B468" s="353"/>
      <c r="C468" s="353"/>
    </row>
    <row r="469" spans="2:3">
      <c r="B469" s="353"/>
      <c r="C469" s="353"/>
    </row>
    <row r="470" spans="2:3">
      <c r="B470" s="353"/>
      <c r="C470" s="353"/>
    </row>
    <row r="471" spans="2:3">
      <c r="B471" s="353"/>
      <c r="C471" s="353"/>
    </row>
    <row r="472" spans="2:3">
      <c r="B472" s="353"/>
      <c r="C472" s="353"/>
    </row>
    <row r="473" spans="2:3">
      <c r="B473" s="353"/>
      <c r="C473" s="353"/>
    </row>
    <row r="474" spans="2:3">
      <c r="B474" s="353"/>
      <c r="C474" s="353"/>
    </row>
    <row r="475" spans="2:3">
      <c r="B475" s="353"/>
      <c r="C475" s="353"/>
    </row>
    <row r="476" spans="2:3">
      <c r="B476" s="353"/>
      <c r="C476" s="353"/>
    </row>
    <row r="477" spans="2:3">
      <c r="B477" s="353"/>
      <c r="C477" s="353"/>
    </row>
    <row r="478" spans="2:3">
      <c r="B478" s="353"/>
      <c r="C478" s="353"/>
    </row>
    <row r="479" spans="2:3">
      <c r="B479" s="353"/>
      <c r="C479" s="353"/>
    </row>
    <row r="480" spans="2:3">
      <c r="B480" s="353"/>
      <c r="C480" s="353"/>
    </row>
    <row r="481" spans="2:3">
      <c r="B481" s="353"/>
      <c r="C481" s="353"/>
    </row>
    <row r="482" spans="2:3">
      <c r="B482" s="353"/>
      <c r="C482" s="353"/>
    </row>
    <row r="483" spans="2:3">
      <c r="B483" s="353"/>
      <c r="C483" s="353"/>
    </row>
    <row r="484" spans="2:3">
      <c r="B484" s="353"/>
      <c r="C484" s="353"/>
    </row>
    <row r="485" spans="2:3">
      <c r="B485" s="353"/>
      <c r="C485" s="353"/>
    </row>
    <row r="486" spans="2:3">
      <c r="B486" s="353"/>
      <c r="C486" s="353"/>
    </row>
    <row r="487" spans="2:3">
      <c r="B487" s="353"/>
      <c r="C487" s="353"/>
    </row>
    <row r="488" spans="2:3">
      <c r="B488" s="353"/>
      <c r="C488" s="353"/>
    </row>
    <row r="489" spans="2:3">
      <c r="B489" s="353"/>
      <c r="C489" s="353"/>
    </row>
    <row r="490" spans="2:3">
      <c r="B490" s="353"/>
      <c r="C490" s="353"/>
    </row>
    <row r="491" spans="2:3">
      <c r="B491" s="353"/>
      <c r="C491" s="353"/>
    </row>
    <row r="492" spans="2:3">
      <c r="B492" s="353"/>
      <c r="C492" s="353"/>
    </row>
    <row r="493" spans="2:3">
      <c r="B493" s="353"/>
      <c r="C493" s="353"/>
    </row>
    <row r="494" spans="2:3">
      <c r="B494" s="353"/>
      <c r="C494" s="353"/>
    </row>
    <row r="495" spans="2:3">
      <c r="B495" s="353"/>
      <c r="C495" s="353"/>
    </row>
    <row r="496" spans="2:3">
      <c r="B496" s="353"/>
      <c r="C496" s="353"/>
    </row>
    <row r="497" spans="2:3">
      <c r="B497" s="353"/>
      <c r="C497" s="353"/>
    </row>
    <row r="498" spans="2:3">
      <c r="B498" s="353"/>
      <c r="C498" s="353"/>
    </row>
    <row r="499" spans="2:3">
      <c r="B499" s="353"/>
      <c r="C499" s="353"/>
    </row>
    <row r="500" spans="2:3">
      <c r="B500" s="353"/>
      <c r="C500" s="353"/>
    </row>
    <row r="501" spans="2:3">
      <c r="B501" s="353"/>
      <c r="C501" s="353"/>
    </row>
    <row r="502" spans="2:3">
      <c r="B502" s="353"/>
      <c r="C502" s="353"/>
    </row>
    <row r="503" spans="2:3">
      <c r="B503" s="353"/>
      <c r="C503" s="353"/>
    </row>
    <row r="504" spans="2:3">
      <c r="B504" s="353"/>
      <c r="C504" s="353"/>
    </row>
    <row r="505" spans="2:3">
      <c r="B505" s="353"/>
      <c r="C505" s="353"/>
    </row>
    <row r="506" spans="2:3">
      <c r="B506" s="353"/>
      <c r="C506" s="353"/>
    </row>
    <row r="507" spans="2:3">
      <c r="B507" s="353"/>
      <c r="C507" s="353"/>
    </row>
    <row r="508" spans="2:3">
      <c r="B508" s="353"/>
      <c r="C508" s="353"/>
    </row>
    <row r="509" spans="2:3">
      <c r="B509" s="353"/>
      <c r="C509" s="353"/>
    </row>
    <row r="510" spans="2:3">
      <c r="B510" s="353"/>
      <c r="C510" s="353"/>
    </row>
    <row r="511" spans="2:3">
      <c r="B511" s="353"/>
      <c r="C511" s="353"/>
    </row>
    <row r="512" spans="2:3">
      <c r="B512" s="353"/>
      <c r="C512" s="353"/>
    </row>
    <row r="513" spans="2:3">
      <c r="B513" s="353"/>
      <c r="C513" s="353"/>
    </row>
    <row r="514" spans="2:3">
      <c r="B514" s="353"/>
      <c r="C514" s="353"/>
    </row>
    <row r="515" spans="2:3">
      <c r="B515" s="353"/>
      <c r="C515" s="353"/>
    </row>
    <row r="516" spans="2:3">
      <c r="B516" s="353"/>
      <c r="C516" s="353"/>
    </row>
    <row r="517" spans="2:3">
      <c r="B517" s="353"/>
      <c r="C517" s="353"/>
    </row>
    <row r="518" spans="2:3">
      <c r="B518" s="353"/>
      <c r="C518" s="353"/>
    </row>
    <row r="519" spans="2:3">
      <c r="B519" s="353"/>
      <c r="C519" s="353"/>
    </row>
    <row r="520" spans="2:3">
      <c r="B520" s="353"/>
      <c r="C520" s="353"/>
    </row>
    <row r="521" spans="2:3">
      <c r="B521" s="353"/>
      <c r="C521" s="353"/>
    </row>
    <row r="522" spans="2:3">
      <c r="B522" s="353"/>
      <c r="C522" s="353"/>
    </row>
    <row r="523" spans="2:3">
      <c r="B523" s="353"/>
      <c r="C523" s="353"/>
    </row>
    <row r="524" spans="2:3">
      <c r="B524" s="353"/>
      <c r="C524" s="353"/>
    </row>
    <row r="525" spans="2:3">
      <c r="B525" s="353"/>
      <c r="C525" s="353"/>
    </row>
    <row r="526" spans="2:3">
      <c r="B526" s="353"/>
      <c r="C526" s="353"/>
    </row>
    <row r="527" spans="2:3">
      <c r="B527" s="353"/>
      <c r="C527" s="353"/>
    </row>
    <row r="528" spans="2:3">
      <c r="B528" s="353"/>
      <c r="C528" s="353"/>
    </row>
    <row r="529" spans="2:3">
      <c r="B529" s="353"/>
      <c r="C529" s="353"/>
    </row>
    <row r="530" spans="2:3">
      <c r="B530" s="353"/>
      <c r="C530" s="353"/>
    </row>
    <row r="531" spans="2:3">
      <c r="B531" s="353"/>
      <c r="C531" s="353"/>
    </row>
    <row r="532" spans="2:3">
      <c r="B532" s="353"/>
      <c r="C532" s="353"/>
    </row>
    <row r="533" spans="2:3">
      <c r="B533" s="353"/>
      <c r="C533" s="353"/>
    </row>
    <row r="534" spans="2:3">
      <c r="B534" s="353"/>
      <c r="C534" s="353"/>
    </row>
    <row r="535" spans="2:3">
      <c r="B535" s="353"/>
      <c r="C535" s="353"/>
    </row>
    <row r="536" spans="2:3">
      <c r="B536" s="353"/>
      <c r="C536" s="353"/>
    </row>
    <row r="537" spans="2:3">
      <c r="B537" s="353"/>
      <c r="C537" s="353"/>
    </row>
    <row r="538" spans="2:3">
      <c r="B538" s="353"/>
      <c r="C538" s="353"/>
    </row>
    <row r="539" spans="2:3">
      <c r="B539" s="353"/>
      <c r="C539" s="353"/>
    </row>
    <row r="540" spans="2:3">
      <c r="B540" s="353"/>
      <c r="C540" s="353"/>
    </row>
    <row r="541" spans="2:3">
      <c r="B541" s="353"/>
      <c r="C541" s="353"/>
    </row>
    <row r="542" spans="2:3">
      <c r="B542" s="353"/>
      <c r="C542" s="353"/>
    </row>
    <row r="543" spans="2:3">
      <c r="B543" s="353"/>
      <c r="C543" s="353"/>
    </row>
    <row r="544" spans="2:3">
      <c r="B544" s="353"/>
      <c r="C544" s="353"/>
    </row>
    <row r="545" spans="2:3">
      <c r="B545" s="353"/>
      <c r="C545" s="353"/>
    </row>
    <row r="546" spans="2:3">
      <c r="B546" s="353"/>
      <c r="C546" s="353"/>
    </row>
    <row r="547" spans="2:3">
      <c r="B547" s="353"/>
      <c r="C547" s="353"/>
    </row>
    <row r="548" spans="2:3">
      <c r="B548" s="353"/>
      <c r="C548" s="353"/>
    </row>
    <row r="549" spans="2:3">
      <c r="B549" s="353"/>
      <c r="C549" s="353"/>
    </row>
    <row r="550" spans="2:3">
      <c r="B550" s="353"/>
      <c r="C550" s="353"/>
    </row>
    <row r="551" spans="2:3">
      <c r="B551" s="353"/>
      <c r="C551" s="353"/>
    </row>
    <row r="552" spans="2:3">
      <c r="B552" s="353"/>
      <c r="C552" s="353"/>
    </row>
    <row r="553" spans="2:3">
      <c r="B553" s="353"/>
      <c r="C553" s="353"/>
    </row>
    <row r="554" spans="2:3">
      <c r="B554" s="353"/>
      <c r="C554" s="353"/>
    </row>
    <row r="555" spans="2:3">
      <c r="B555" s="353"/>
      <c r="C555" s="353"/>
    </row>
    <row r="556" spans="2:3">
      <c r="B556" s="353"/>
      <c r="C556" s="353"/>
    </row>
    <row r="557" spans="2:3">
      <c r="B557" s="353"/>
      <c r="C557" s="353"/>
    </row>
    <row r="558" spans="2:3">
      <c r="B558" s="353"/>
      <c r="C558" s="353"/>
    </row>
    <row r="559" spans="2:3">
      <c r="B559" s="353"/>
      <c r="C559" s="353"/>
    </row>
    <row r="560" spans="2:3">
      <c r="B560" s="353"/>
      <c r="C560" s="353"/>
    </row>
    <row r="561" spans="2:3">
      <c r="B561" s="353"/>
      <c r="C561" s="353"/>
    </row>
    <row r="562" spans="2:3">
      <c r="B562" s="353"/>
      <c r="C562" s="353"/>
    </row>
    <row r="563" spans="2:3">
      <c r="B563" s="353"/>
      <c r="C563" s="353"/>
    </row>
    <row r="564" spans="2:3">
      <c r="B564" s="353"/>
      <c r="C564" s="353"/>
    </row>
    <row r="565" spans="2:3">
      <c r="B565" s="353"/>
      <c r="C565" s="353"/>
    </row>
    <row r="566" spans="2:3">
      <c r="B566" s="353"/>
      <c r="C566" s="353"/>
    </row>
    <row r="567" spans="2:3">
      <c r="B567" s="353"/>
      <c r="C567" s="353"/>
    </row>
    <row r="568" spans="2:3">
      <c r="B568" s="353"/>
      <c r="C568" s="353"/>
    </row>
    <row r="569" spans="2:3">
      <c r="B569" s="353"/>
      <c r="C569" s="353"/>
    </row>
    <row r="570" spans="2:3">
      <c r="B570" s="353"/>
      <c r="C570" s="353"/>
    </row>
    <row r="571" spans="2:3">
      <c r="B571" s="353"/>
      <c r="C571" s="353"/>
    </row>
    <row r="572" spans="2:3">
      <c r="B572" s="353"/>
      <c r="C572" s="353"/>
    </row>
    <row r="573" spans="2:3">
      <c r="B573" s="353"/>
      <c r="C573" s="353"/>
    </row>
    <row r="574" spans="2:3">
      <c r="B574" s="353"/>
      <c r="C574" s="353"/>
    </row>
    <row r="575" spans="2:3">
      <c r="B575" s="353"/>
      <c r="C575" s="353"/>
    </row>
    <row r="576" spans="2:3">
      <c r="B576" s="353"/>
      <c r="C576" s="353"/>
    </row>
    <row r="577" spans="2:3">
      <c r="B577" s="353"/>
      <c r="C577" s="353"/>
    </row>
    <row r="578" spans="2:3">
      <c r="B578" s="353"/>
      <c r="C578" s="353"/>
    </row>
    <row r="579" spans="2:3">
      <c r="B579" s="353"/>
      <c r="C579" s="353"/>
    </row>
    <row r="580" spans="2:3">
      <c r="B580" s="353"/>
      <c r="C580" s="353"/>
    </row>
    <row r="581" spans="2:3">
      <c r="B581" s="353"/>
      <c r="C581" s="353"/>
    </row>
    <row r="582" spans="2:3">
      <c r="B582" s="353"/>
      <c r="C582" s="353"/>
    </row>
    <row r="583" spans="2:3">
      <c r="B583" s="353"/>
      <c r="C583" s="353"/>
    </row>
    <row r="584" spans="2:3">
      <c r="B584" s="353"/>
      <c r="C584" s="353"/>
    </row>
    <row r="585" spans="2:3">
      <c r="B585" s="353"/>
      <c r="C585" s="353"/>
    </row>
    <row r="586" spans="2:3">
      <c r="B586" s="353"/>
      <c r="C586" s="353"/>
    </row>
    <row r="587" spans="2:3">
      <c r="B587" s="353"/>
      <c r="C587" s="353"/>
    </row>
    <row r="588" spans="2:3">
      <c r="B588" s="353"/>
      <c r="C588" s="353"/>
    </row>
    <row r="589" spans="2:3">
      <c r="B589" s="353"/>
      <c r="C589" s="353"/>
    </row>
    <row r="590" spans="2:3">
      <c r="B590" s="353"/>
      <c r="C590" s="353"/>
    </row>
    <row r="591" spans="2:3">
      <c r="B591" s="353"/>
      <c r="C591" s="353"/>
    </row>
    <row r="592" spans="2:3">
      <c r="B592" s="353"/>
      <c r="C592" s="353"/>
    </row>
    <row r="593" spans="2:3">
      <c r="B593" s="353"/>
      <c r="C593" s="353"/>
    </row>
    <row r="594" spans="2:3">
      <c r="B594" s="353"/>
      <c r="C594" s="353"/>
    </row>
    <row r="595" spans="2:3">
      <c r="B595" s="353"/>
      <c r="C595" s="353"/>
    </row>
    <row r="596" spans="2:3">
      <c r="B596" s="353"/>
      <c r="C596" s="353"/>
    </row>
    <row r="597" spans="2:3">
      <c r="B597" s="353"/>
      <c r="C597" s="353"/>
    </row>
    <row r="598" spans="2:3">
      <c r="B598" s="353"/>
      <c r="C598" s="353"/>
    </row>
    <row r="599" spans="2:3">
      <c r="B599" s="353"/>
      <c r="C599" s="353"/>
    </row>
    <row r="600" spans="2:3">
      <c r="B600" s="353"/>
      <c r="C600" s="353"/>
    </row>
    <row r="601" spans="2:3">
      <c r="B601" s="353"/>
      <c r="C601" s="353"/>
    </row>
    <row r="602" spans="2:3">
      <c r="B602" s="353"/>
      <c r="C602" s="353"/>
    </row>
    <row r="603" spans="2:3">
      <c r="B603" s="353"/>
      <c r="C603" s="353"/>
    </row>
    <row r="604" spans="2:3">
      <c r="B604" s="353"/>
      <c r="C604" s="353"/>
    </row>
    <row r="605" spans="2:3">
      <c r="B605" s="353"/>
      <c r="C605" s="353"/>
    </row>
    <row r="606" spans="2:3">
      <c r="B606" s="353"/>
      <c r="C606" s="353"/>
    </row>
    <row r="607" spans="2:3">
      <c r="B607" s="353"/>
      <c r="C607" s="353"/>
    </row>
    <row r="608" spans="2:3">
      <c r="B608" s="353"/>
      <c r="C608" s="353"/>
    </row>
    <row r="609" spans="2:3">
      <c r="B609" s="353"/>
      <c r="C609" s="353"/>
    </row>
    <row r="610" spans="2:3">
      <c r="B610" s="353"/>
      <c r="C610" s="353"/>
    </row>
    <row r="611" spans="2:3">
      <c r="B611" s="353"/>
      <c r="C611" s="353"/>
    </row>
    <row r="612" spans="2:3">
      <c r="B612" s="353"/>
      <c r="C612" s="353"/>
    </row>
    <row r="613" spans="2:3">
      <c r="B613" s="353"/>
      <c r="C613" s="353"/>
    </row>
    <row r="614" spans="2:3">
      <c r="B614" s="353"/>
      <c r="C614" s="353"/>
    </row>
    <row r="615" spans="2:3">
      <c r="B615" s="353"/>
      <c r="C615" s="353"/>
    </row>
    <row r="616" spans="2:3">
      <c r="B616" s="353"/>
      <c r="C616" s="353"/>
    </row>
    <row r="617" spans="2:3">
      <c r="B617" s="353"/>
      <c r="C617" s="353"/>
    </row>
    <row r="618" spans="2:3">
      <c r="B618" s="353"/>
      <c r="C618" s="353"/>
    </row>
    <row r="619" spans="2:3">
      <c r="B619" s="353"/>
      <c r="C619" s="353"/>
    </row>
    <row r="620" spans="2:3">
      <c r="B620" s="353"/>
      <c r="C620" s="353"/>
    </row>
    <row r="621" spans="2:3">
      <c r="B621" s="353"/>
      <c r="C621" s="353"/>
    </row>
    <row r="622" spans="2:3">
      <c r="B622" s="353"/>
      <c r="C622" s="353"/>
    </row>
    <row r="623" spans="2:3">
      <c r="B623" s="353"/>
      <c r="C623" s="353"/>
    </row>
    <row r="624" spans="2:3">
      <c r="B624" s="353"/>
      <c r="C624" s="353"/>
    </row>
    <row r="625" spans="2:3">
      <c r="B625" s="353"/>
      <c r="C625" s="353"/>
    </row>
    <row r="626" spans="2:3">
      <c r="B626" s="353"/>
      <c r="C626" s="353"/>
    </row>
    <row r="627" spans="2:3">
      <c r="B627" s="353"/>
      <c r="C627" s="353"/>
    </row>
    <row r="628" spans="2:3">
      <c r="B628" s="353"/>
      <c r="C628" s="353"/>
    </row>
    <row r="629" spans="2:3">
      <c r="B629" s="353"/>
      <c r="C629" s="353"/>
    </row>
    <row r="630" spans="2:3">
      <c r="B630" s="353"/>
      <c r="C630" s="353"/>
    </row>
    <row r="631" spans="2:3">
      <c r="B631" s="353"/>
      <c r="C631" s="353"/>
    </row>
    <row r="632" spans="2:3">
      <c r="B632" s="353"/>
      <c r="C632" s="353"/>
    </row>
    <row r="633" spans="2:3">
      <c r="B633" s="353"/>
      <c r="C633" s="353"/>
    </row>
    <row r="634" spans="2:3">
      <c r="B634" s="353"/>
      <c r="C634" s="353"/>
    </row>
    <row r="635" spans="2:3">
      <c r="B635" s="353"/>
      <c r="C635" s="353"/>
    </row>
    <row r="636" spans="2:3">
      <c r="B636" s="353"/>
      <c r="C636" s="353"/>
    </row>
    <row r="637" spans="2:3">
      <c r="B637" s="353"/>
      <c r="C637" s="353"/>
    </row>
    <row r="638" spans="2:3">
      <c r="B638" s="353"/>
      <c r="C638" s="353"/>
    </row>
    <row r="639" spans="2:3">
      <c r="B639" s="353"/>
      <c r="C639" s="353"/>
    </row>
    <row r="640" spans="2:3">
      <c r="B640" s="353"/>
      <c r="C640" s="353"/>
    </row>
    <row r="641" spans="2:3">
      <c r="B641" s="353"/>
      <c r="C641" s="353"/>
    </row>
    <row r="642" spans="2:3">
      <c r="B642" s="353"/>
      <c r="C642" s="353"/>
    </row>
    <row r="643" spans="2:3">
      <c r="B643" s="353"/>
      <c r="C643" s="353"/>
    </row>
    <row r="644" spans="2:3">
      <c r="B644" s="353"/>
      <c r="C644" s="353"/>
    </row>
    <row r="645" spans="2:3">
      <c r="B645" s="353"/>
      <c r="C645" s="353"/>
    </row>
    <row r="646" spans="2:3">
      <c r="B646" s="353"/>
      <c r="C646" s="353"/>
    </row>
    <row r="647" spans="2:3">
      <c r="B647" s="353"/>
      <c r="C647" s="353"/>
    </row>
    <row r="648" spans="2:3">
      <c r="B648" s="353"/>
      <c r="C648" s="353"/>
    </row>
    <row r="649" spans="2:3">
      <c r="B649" s="353"/>
      <c r="C649" s="353"/>
    </row>
    <row r="650" spans="2:3">
      <c r="B650" s="353"/>
      <c r="C650" s="353"/>
    </row>
    <row r="651" spans="2:3">
      <c r="B651" s="353"/>
      <c r="C651" s="353"/>
    </row>
    <row r="652" spans="2:3">
      <c r="B652" s="353"/>
      <c r="C652" s="353"/>
    </row>
    <row r="653" spans="2:3">
      <c r="B653" s="353"/>
      <c r="C653" s="353"/>
    </row>
    <row r="654" spans="2:3">
      <c r="B654" s="353"/>
      <c r="C654" s="353"/>
    </row>
    <row r="655" spans="2:3">
      <c r="B655" s="353"/>
      <c r="C655" s="353"/>
    </row>
    <row r="656" spans="2:3">
      <c r="B656" s="353"/>
      <c r="C656" s="353"/>
    </row>
    <row r="657" spans="2:3">
      <c r="B657" s="353"/>
      <c r="C657" s="353"/>
    </row>
    <row r="658" spans="2:3">
      <c r="B658" s="353"/>
      <c r="C658" s="353"/>
    </row>
    <row r="659" spans="2:3">
      <c r="B659" s="353"/>
      <c r="C659" s="353"/>
    </row>
    <row r="660" spans="2:3">
      <c r="B660" s="353"/>
      <c r="C660" s="353"/>
    </row>
    <row r="661" spans="2:3">
      <c r="B661" s="353"/>
      <c r="C661" s="353"/>
    </row>
    <row r="662" spans="2:3">
      <c r="B662" s="353"/>
      <c r="C662" s="353"/>
    </row>
    <row r="663" spans="2:3">
      <c r="B663" s="353"/>
      <c r="C663" s="353"/>
    </row>
    <row r="664" spans="2:3">
      <c r="B664" s="353"/>
      <c r="C664" s="353"/>
    </row>
    <row r="665" spans="2:3">
      <c r="B665" s="353"/>
      <c r="C665" s="353"/>
    </row>
    <row r="666" spans="2:3">
      <c r="B666" s="353"/>
      <c r="C666" s="353"/>
    </row>
    <row r="667" spans="2:3">
      <c r="B667" s="353"/>
      <c r="C667" s="353"/>
    </row>
    <row r="668" spans="2:3">
      <c r="B668" s="353"/>
      <c r="C668" s="353"/>
    </row>
    <row r="669" spans="2:3">
      <c r="B669" s="353"/>
      <c r="C669" s="353"/>
    </row>
    <row r="670" spans="2:3">
      <c r="B670" s="353"/>
      <c r="C670" s="353"/>
    </row>
    <row r="671" spans="2:3">
      <c r="B671" s="353"/>
      <c r="C671" s="353"/>
    </row>
    <row r="672" spans="2:3">
      <c r="B672" s="353"/>
      <c r="C672" s="353"/>
    </row>
    <row r="673" spans="2:3">
      <c r="B673" s="353"/>
      <c r="C673" s="353"/>
    </row>
    <row r="674" spans="2:3">
      <c r="B674" s="353"/>
      <c r="C674" s="353"/>
    </row>
    <row r="675" spans="2:3">
      <c r="B675" s="353"/>
      <c r="C675" s="353"/>
    </row>
    <row r="676" spans="2:3">
      <c r="B676" s="353"/>
      <c r="C676" s="353"/>
    </row>
    <row r="677" spans="2:3">
      <c r="B677" s="353"/>
      <c r="C677" s="353"/>
    </row>
    <row r="678" spans="2:3">
      <c r="B678" s="353"/>
      <c r="C678" s="353"/>
    </row>
    <row r="679" spans="2:3">
      <c r="B679" s="353"/>
      <c r="C679" s="353"/>
    </row>
    <row r="680" spans="2:3">
      <c r="B680" s="353"/>
      <c r="C680" s="353"/>
    </row>
    <row r="681" spans="2:3">
      <c r="B681" s="353"/>
      <c r="C681" s="353"/>
    </row>
    <row r="682" spans="2:3">
      <c r="B682" s="353"/>
      <c r="C682" s="353"/>
    </row>
    <row r="683" spans="2:3">
      <c r="B683" s="353"/>
      <c r="C683" s="353"/>
    </row>
    <row r="684" spans="2:3">
      <c r="B684" s="353"/>
      <c r="C684" s="353"/>
    </row>
    <row r="685" spans="2:3">
      <c r="B685" s="353"/>
      <c r="C685" s="353"/>
    </row>
    <row r="686" spans="2:3">
      <c r="B686" s="353"/>
      <c r="C686" s="353"/>
    </row>
    <row r="687" spans="2:3">
      <c r="B687" s="353"/>
      <c r="C687" s="353"/>
    </row>
    <row r="688" spans="2:3">
      <c r="B688" s="353"/>
      <c r="C688" s="353"/>
    </row>
    <row r="689" spans="2:3">
      <c r="B689" s="353"/>
      <c r="C689" s="353"/>
    </row>
    <row r="690" spans="2:3">
      <c r="B690" s="353"/>
      <c r="C690" s="353"/>
    </row>
    <row r="691" spans="2:3">
      <c r="B691" s="353"/>
      <c r="C691" s="353"/>
    </row>
    <row r="692" spans="2:3">
      <c r="B692" s="353"/>
      <c r="C692" s="353"/>
    </row>
    <row r="693" spans="2:3">
      <c r="B693" s="353"/>
      <c r="C693" s="353"/>
    </row>
    <row r="694" spans="2:3">
      <c r="B694" s="353"/>
      <c r="C694" s="353"/>
    </row>
    <row r="695" spans="2:3">
      <c r="B695" s="353"/>
      <c r="C695" s="353"/>
    </row>
    <row r="696" spans="2:3">
      <c r="B696" s="353"/>
      <c r="C696" s="353"/>
    </row>
    <row r="697" spans="2:3">
      <c r="B697" s="353"/>
      <c r="C697" s="353"/>
    </row>
    <row r="698" spans="2:3">
      <c r="B698" s="353"/>
      <c r="C698" s="353"/>
    </row>
    <row r="699" spans="2:3">
      <c r="B699" s="353"/>
      <c r="C699" s="353"/>
    </row>
    <row r="700" spans="2:3">
      <c r="B700" s="353"/>
      <c r="C700" s="353"/>
    </row>
    <row r="701" spans="2:3">
      <c r="B701" s="353"/>
      <c r="C701" s="353"/>
    </row>
    <row r="702" spans="2:3">
      <c r="B702" s="353"/>
      <c r="C702" s="353"/>
    </row>
    <row r="703" spans="2:3">
      <c r="B703" s="353"/>
      <c r="C703" s="353"/>
    </row>
    <row r="704" spans="2:3">
      <c r="B704" s="353"/>
      <c r="C704" s="353"/>
    </row>
    <row r="705" spans="2:3">
      <c r="B705" s="353"/>
      <c r="C705" s="353"/>
    </row>
    <row r="706" spans="2:3">
      <c r="B706" s="353"/>
      <c r="C706" s="353"/>
    </row>
    <row r="707" spans="2:3">
      <c r="B707" s="353"/>
      <c r="C707" s="353"/>
    </row>
    <row r="708" spans="2:3">
      <c r="B708" s="353"/>
      <c r="C708" s="353"/>
    </row>
    <row r="709" spans="2:3">
      <c r="B709" s="353"/>
      <c r="C709" s="353"/>
    </row>
    <row r="710" spans="2:3">
      <c r="B710" s="353"/>
      <c r="C710" s="353"/>
    </row>
    <row r="711" spans="2:3">
      <c r="B711" s="353"/>
      <c r="C711" s="353"/>
    </row>
    <row r="712" spans="2:3">
      <c r="B712" s="353"/>
      <c r="C712" s="353"/>
    </row>
    <row r="713" spans="2:3">
      <c r="B713" s="353"/>
      <c r="C713" s="353"/>
    </row>
    <row r="714" spans="2:3">
      <c r="B714" s="353"/>
      <c r="C714" s="353"/>
    </row>
    <row r="715" spans="2:3">
      <c r="B715" s="353"/>
      <c r="C715" s="353"/>
    </row>
    <row r="716" spans="2:3">
      <c r="B716" s="353"/>
      <c r="C716" s="353"/>
    </row>
    <row r="717" spans="2:3">
      <c r="B717" s="353"/>
      <c r="C717" s="353"/>
    </row>
    <row r="718" spans="2:3">
      <c r="B718" s="353"/>
      <c r="C718" s="353"/>
    </row>
    <row r="719" spans="2:3">
      <c r="B719" s="353"/>
      <c r="C719" s="353"/>
    </row>
    <row r="720" spans="2:3">
      <c r="B720" s="353"/>
      <c r="C720" s="353"/>
    </row>
    <row r="721" spans="2:3">
      <c r="B721" s="353"/>
      <c r="C721" s="353"/>
    </row>
    <row r="722" spans="2:3">
      <c r="B722" s="353"/>
      <c r="C722" s="353"/>
    </row>
    <row r="723" spans="2:3">
      <c r="B723" s="353"/>
      <c r="C723" s="353"/>
    </row>
    <row r="724" spans="2:3">
      <c r="B724" s="353"/>
      <c r="C724" s="353"/>
    </row>
    <row r="725" spans="2:3">
      <c r="B725" s="353"/>
      <c r="C725" s="353"/>
    </row>
    <row r="726" spans="2:3">
      <c r="B726" s="353"/>
      <c r="C726" s="353"/>
    </row>
    <row r="727" spans="2:3">
      <c r="B727" s="353"/>
      <c r="C727" s="353"/>
    </row>
    <row r="728" spans="2:3">
      <c r="B728" s="353"/>
      <c r="C728" s="353"/>
    </row>
    <row r="729" spans="2:3">
      <c r="B729" s="353"/>
      <c r="C729" s="353"/>
    </row>
    <row r="730" spans="2:3">
      <c r="B730" s="353"/>
      <c r="C730" s="353"/>
    </row>
    <row r="731" spans="2:3">
      <c r="B731" s="353"/>
      <c r="C731" s="353"/>
    </row>
    <row r="732" spans="2:3">
      <c r="B732" s="353"/>
      <c r="C732" s="353"/>
    </row>
    <row r="733" spans="2:3">
      <c r="B733" s="353"/>
      <c r="C733" s="353"/>
    </row>
    <row r="734" spans="2:3">
      <c r="B734" s="353"/>
      <c r="C734" s="353"/>
    </row>
    <row r="735" spans="2:3">
      <c r="B735" s="353"/>
      <c r="C735" s="353"/>
    </row>
    <row r="736" spans="2:3">
      <c r="B736" s="353"/>
      <c r="C736" s="353"/>
    </row>
    <row r="737" spans="2:3">
      <c r="B737" s="353"/>
      <c r="C737" s="353"/>
    </row>
    <row r="738" spans="2:3">
      <c r="B738" s="353"/>
      <c r="C738" s="353"/>
    </row>
    <row r="739" spans="2:3">
      <c r="B739" s="353"/>
      <c r="C739" s="353"/>
    </row>
    <row r="740" spans="2:3">
      <c r="B740" s="353"/>
      <c r="C740" s="353"/>
    </row>
    <row r="741" spans="2:3">
      <c r="B741" s="353"/>
      <c r="C741" s="353"/>
    </row>
    <row r="742" spans="2:3">
      <c r="B742" s="353"/>
      <c r="C742" s="353"/>
    </row>
    <row r="743" spans="2:3">
      <c r="B743" s="353"/>
      <c r="C743" s="353"/>
    </row>
    <row r="744" spans="2:3">
      <c r="B744" s="353"/>
      <c r="C744" s="353"/>
    </row>
    <row r="745" spans="2:3">
      <c r="B745" s="353"/>
      <c r="C745" s="353"/>
    </row>
    <row r="746" spans="2:3">
      <c r="B746" s="353"/>
      <c r="C746" s="353"/>
    </row>
    <row r="747" spans="2:3">
      <c r="B747" s="353"/>
      <c r="C747" s="353"/>
    </row>
    <row r="748" spans="2:3">
      <c r="B748" s="353"/>
      <c r="C748" s="353"/>
    </row>
    <row r="749" spans="2:3">
      <c r="B749" s="353"/>
      <c r="C749" s="353"/>
    </row>
    <row r="750" spans="2:3">
      <c r="B750" s="353"/>
      <c r="C750" s="353"/>
    </row>
    <row r="751" spans="2:3">
      <c r="B751" s="353"/>
      <c r="C751" s="353"/>
    </row>
    <row r="752" spans="2:3">
      <c r="B752" s="353"/>
      <c r="C752" s="353"/>
    </row>
    <row r="753" spans="2:3">
      <c r="B753" s="353"/>
      <c r="C753" s="353"/>
    </row>
    <row r="754" spans="2:3">
      <c r="B754" s="353"/>
      <c r="C754" s="353"/>
    </row>
    <row r="755" spans="2:3">
      <c r="B755" s="353"/>
      <c r="C755" s="353"/>
    </row>
    <row r="756" spans="2:3">
      <c r="B756" s="353"/>
      <c r="C756" s="353"/>
    </row>
    <row r="757" spans="2:3">
      <c r="B757" s="353"/>
      <c r="C757" s="353"/>
    </row>
    <row r="758" spans="2:3">
      <c r="B758" s="353"/>
      <c r="C758" s="353"/>
    </row>
    <row r="759" spans="2:3">
      <c r="B759" s="353"/>
      <c r="C759" s="353"/>
    </row>
    <row r="760" spans="2:3">
      <c r="B760" s="353"/>
      <c r="C760" s="353"/>
    </row>
    <row r="761" spans="2:3">
      <c r="B761" s="353"/>
      <c r="C761" s="353"/>
    </row>
    <row r="762" spans="2:3">
      <c r="B762" s="353"/>
      <c r="C762" s="353"/>
    </row>
    <row r="763" spans="2:3">
      <c r="B763" s="353"/>
      <c r="C763" s="353"/>
    </row>
    <row r="764" spans="2:3">
      <c r="B764" s="353"/>
      <c r="C764" s="353"/>
    </row>
    <row r="765" spans="2:3">
      <c r="B765" s="353"/>
      <c r="C765" s="353"/>
    </row>
    <row r="766" spans="2:3">
      <c r="B766" s="353"/>
      <c r="C766" s="353"/>
    </row>
    <row r="767" spans="2:3">
      <c r="B767" s="353"/>
      <c r="C767" s="353"/>
    </row>
    <row r="768" spans="2:3">
      <c r="B768" s="353"/>
      <c r="C768" s="353"/>
    </row>
    <row r="769" spans="2:3">
      <c r="B769" s="353"/>
      <c r="C769" s="353"/>
    </row>
    <row r="770" spans="2:3">
      <c r="B770" s="353"/>
      <c r="C770" s="353"/>
    </row>
    <row r="771" spans="2:3">
      <c r="B771" s="353"/>
      <c r="C771" s="353"/>
    </row>
    <row r="772" spans="2:3">
      <c r="B772" s="353"/>
      <c r="C772" s="353"/>
    </row>
    <row r="773" spans="2:3">
      <c r="B773" s="353"/>
      <c r="C773" s="353"/>
    </row>
    <row r="774" spans="2:3">
      <c r="B774" s="353"/>
      <c r="C774" s="353"/>
    </row>
    <row r="775" spans="2:3">
      <c r="B775" s="353"/>
      <c r="C775" s="353"/>
    </row>
    <row r="776" spans="2:3">
      <c r="B776" s="353"/>
      <c r="C776" s="353"/>
    </row>
    <row r="777" spans="2:3">
      <c r="B777" s="353"/>
      <c r="C777" s="353"/>
    </row>
    <row r="778" spans="2:3">
      <c r="B778" s="353"/>
      <c r="C778" s="353"/>
    </row>
    <row r="779" spans="2:3">
      <c r="B779" s="353"/>
      <c r="C779" s="353"/>
    </row>
    <row r="780" spans="2:3">
      <c r="B780" s="353"/>
      <c r="C780" s="353"/>
    </row>
    <row r="781" spans="2:3">
      <c r="B781" s="353"/>
      <c r="C781" s="353"/>
    </row>
    <row r="782" spans="2:3">
      <c r="B782" s="353"/>
      <c r="C782" s="353"/>
    </row>
    <row r="783" spans="2:3">
      <c r="B783" s="353"/>
      <c r="C783" s="353"/>
    </row>
    <row r="784" spans="2:3">
      <c r="B784" s="353"/>
      <c r="C784" s="353"/>
    </row>
    <row r="785" spans="2:3">
      <c r="B785" s="353"/>
      <c r="C785" s="353"/>
    </row>
    <row r="786" spans="2:3">
      <c r="B786" s="353"/>
      <c r="C786" s="353"/>
    </row>
    <row r="787" spans="2:3">
      <c r="B787" s="353"/>
      <c r="C787" s="353"/>
    </row>
    <row r="788" spans="2:3">
      <c r="B788" s="353"/>
      <c r="C788" s="353"/>
    </row>
    <row r="789" spans="2:3">
      <c r="B789" s="353"/>
      <c r="C789" s="353"/>
    </row>
    <row r="790" spans="2:3">
      <c r="B790" s="353"/>
      <c r="C790" s="353"/>
    </row>
    <row r="791" spans="2:3">
      <c r="B791" s="353"/>
      <c r="C791" s="353"/>
    </row>
    <row r="792" spans="2:3">
      <c r="B792" s="353"/>
      <c r="C792" s="353"/>
    </row>
    <row r="793" spans="2:3">
      <c r="B793" s="353"/>
      <c r="C793" s="353"/>
    </row>
    <row r="794" spans="2:3">
      <c r="B794" s="353"/>
      <c r="C794" s="353"/>
    </row>
    <row r="795" spans="2:3">
      <c r="B795" s="353"/>
      <c r="C795" s="353"/>
    </row>
    <row r="796" spans="2:3">
      <c r="B796" s="353"/>
      <c r="C796" s="353"/>
    </row>
    <row r="797" spans="2:3">
      <c r="B797" s="353"/>
      <c r="C797" s="353"/>
    </row>
    <row r="798" spans="2:3">
      <c r="B798" s="353"/>
      <c r="C798" s="353"/>
    </row>
    <row r="799" spans="2:3">
      <c r="B799" s="353"/>
      <c r="C799" s="353"/>
    </row>
    <row r="800" spans="2:3">
      <c r="B800" s="353"/>
      <c r="C800" s="353"/>
    </row>
    <row r="801" spans="2:3">
      <c r="B801" s="353"/>
      <c r="C801" s="353"/>
    </row>
    <row r="802" spans="2:3">
      <c r="B802" s="353"/>
      <c r="C802" s="353"/>
    </row>
    <row r="803" spans="2:3">
      <c r="B803" s="353"/>
      <c r="C803" s="353"/>
    </row>
    <row r="804" spans="2:3">
      <c r="B804" s="353"/>
      <c r="C804" s="353"/>
    </row>
    <row r="805" spans="2:3">
      <c r="B805" s="353"/>
      <c r="C805" s="353"/>
    </row>
    <row r="806" spans="2:3">
      <c r="B806" s="353"/>
      <c r="C806" s="353"/>
    </row>
    <row r="807" spans="2:3">
      <c r="B807" s="353"/>
      <c r="C807" s="353"/>
    </row>
    <row r="808" spans="2:3">
      <c r="B808" s="353"/>
      <c r="C808" s="353"/>
    </row>
    <row r="809" spans="2:3">
      <c r="B809" s="353"/>
      <c r="C809" s="353"/>
    </row>
    <row r="810" spans="2:3">
      <c r="B810" s="353"/>
      <c r="C810" s="353"/>
    </row>
    <row r="811" spans="2:3">
      <c r="B811" s="353"/>
      <c r="C811" s="353"/>
    </row>
    <row r="812" spans="2:3">
      <c r="B812" s="353"/>
      <c r="C812" s="353"/>
    </row>
    <row r="813" spans="2:3">
      <c r="B813" s="353"/>
      <c r="C813" s="353"/>
    </row>
    <row r="814" spans="2:3">
      <c r="B814" s="353"/>
      <c r="C814" s="353"/>
    </row>
    <row r="815" spans="2:3">
      <c r="B815" s="353"/>
      <c r="C815" s="353"/>
    </row>
    <row r="816" spans="2:3">
      <c r="B816" s="353"/>
      <c r="C816" s="353"/>
    </row>
    <row r="817" spans="2:3">
      <c r="B817" s="353"/>
      <c r="C817" s="353"/>
    </row>
    <row r="818" spans="2:3">
      <c r="B818" s="353"/>
      <c r="C818" s="353"/>
    </row>
    <row r="819" spans="2:3">
      <c r="B819" s="353"/>
      <c r="C819" s="353"/>
    </row>
    <row r="820" spans="2:3">
      <c r="B820" s="353"/>
      <c r="C820" s="353"/>
    </row>
    <row r="821" spans="2:3">
      <c r="B821" s="353"/>
      <c r="C821" s="353"/>
    </row>
    <row r="822" spans="2:3">
      <c r="B822" s="353"/>
      <c r="C822" s="353"/>
    </row>
    <row r="823" spans="2:3">
      <c r="B823" s="353"/>
      <c r="C823" s="353"/>
    </row>
    <row r="824" spans="2:3">
      <c r="B824" s="353"/>
      <c r="C824" s="353"/>
    </row>
    <row r="825" spans="2:3">
      <c r="B825" s="353"/>
      <c r="C825" s="353"/>
    </row>
    <row r="826" spans="2:3">
      <c r="B826" s="353"/>
      <c r="C826" s="353"/>
    </row>
    <row r="827" spans="2:3">
      <c r="B827" s="353"/>
      <c r="C827" s="353"/>
    </row>
    <row r="828" spans="2:3">
      <c r="B828" s="353"/>
      <c r="C828" s="353"/>
    </row>
    <row r="829" spans="2:3">
      <c r="B829" s="353"/>
      <c r="C829" s="353"/>
    </row>
    <row r="830" spans="2:3">
      <c r="B830" s="353"/>
      <c r="C830" s="353"/>
    </row>
    <row r="831" spans="2:3">
      <c r="B831" s="353"/>
      <c r="C831" s="353"/>
    </row>
    <row r="832" spans="2:3">
      <c r="B832" s="353"/>
      <c r="C832" s="353"/>
    </row>
    <row r="833" spans="2:3">
      <c r="B833" s="353"/>
      <c r="C833" s="353"/>
    </row>
    <row r="834" spans="2:3">
      <c r="B834" s="353"/>
      <c r="C834" s="353"/>
    </row>
    <row r="835" spans="2:3">
      <c r="B835" s="353"/>
      <c r="C835" s="353"/>
    </row>
    <row r="836" spans="2:3">
      <c r="B836" s="353"/>
      <c r="C836" s="353"/>
    </row>
    <row r="837" spans="2:3">
      <c r="B837" s="353"/>
      <c r="C837" s="353"/>
    </row>
    <row r="838" spans="2:3">
      <c r="B838" s="353"/>
      <c r="C838" s="353"/>
    </row>
    <row r="839" spans="2:3">
      <c r="B839" s="353"/>
      <c r="C839" s="353"/>
    </row>
    <row r="840" spans="2:3">
      <c r="B840" s="353"/>
      <c r="C840" s="353"/>
    </row>
    <row r="841" spans="2:3">
      <c r="B841" s="353"/>
      <c r="C841" s="353"/>
    </row>
    <row r="842" spans="2:3">
      <c r="B842" s="353"/>
      <c r="C842" s="353"/>
    </row>
    <row r="843" spans="2:3">
      <c r="B843" s="353"/>
      <c r="C843" s="353"/>
    </row>
    <row r="844" spans="2:3">
      <c r="B844" s="353"/>
      <c r="C844" s="353"/>
    </row>
    <row r="845" spans="2:3">
      <c r="B845" s="353"/>
      <c r="C845" s="353"/>
    </row>
    <row r="846" spans="2:3">
      <c r="B846" s="353"/>
      <c r="C846" s="353"/>
    </row>
    <row r="847" spans="2:3">
      <c r="B847" s="353"/>
      <c r="C847" s="353"/>
    </row>
    <row r="848" spans="2:3">
      <c r="B848" s="353"/>
      <c r="C848" s="353"/>
    </row>
    <row r="849" spans="2:3">
      <c r="B849" s="353"/>
      <c r="C849" s="353"/>
    </row>
    <row r="850" spans="2:3">
      <c r="B850" s="353"/>
      <c r="C850" s="353"/>
    </row>
    <row r="851" spans="2:3">
      <c r="B851" s="353"/>
      <c r="C851" s="353"/>
    </row>
    <row r="852" spans="2:3">
      <c r="B852" s="353"/>
      <c r="C852" s="353"/>
    </row>
    <row r="853" spans="2:3">
      <c r="B853" s="353"/>
      <c r="C853" s="353"/>
    </row>
    <row r="854" spans="2:3">
      <c r="B854" s="353"/>
      <c r="C854" s="353"/>
    </row>
    <row r="855" spans="2:3">
      <c r="B855" s="353"/>
      <c r="C855" s="353"/>
    </row>
    <row r="856" spans="2:3">
      <c r="B856" s="353"/>
      <c r="C856" s="353"/>
    </row>
  </sheetData>
  <sheetProtection algorithmName="SHA-512" hashValue="NW8iqq3OWLtjLPD1ju6ztcUWXm55wb9FVxcvGw/OEn+qZGdqLkEF/oPICRslPxa04KuOStI9+8NvKwPbSZAseQ==" saltValue="I+4B0K9qUtY1qcyX8h/BlQ==" spinCount="100000" sheet="1" objects="1" scenarios="1"/>
  <mergeCells count="18">
    <mergeCell ref="B17:C17"/>
    <mergeCell ref="A10:A13"/>
    <mergeCell ref="A14:A16"/>
    <mergeCell ref="A3:A9"/>
    <mergeCell ref="D3:D9"/>
    <mergeCell ref="A1:H1"/>
    <mergeCell ref="H10:H13"/>
    <mergeCell ref="H14:H16"/>
    <mergeCell ref="B3:C3"/>
    <mergeCell ref="B2:C2"/>
    <mergeCell ref="B10:C10"/>
    <mergeCell ref="B14:C14"/>
    <mergeCell ref="H3:H9"/>
    <mergeCell ref="D10:D13"/>
    <mergeCell ref="F10:F13"/>
    <mergeCell ref="D14:D16"/>
    <mergeCell ref="F14:F16"/>
    <mergeCell ref="F3:F9"/>
  </mergeCells>
  <dataValidations count="1">
    <dataValidation type="list" allowBlank="1" showInputMessage="1" showErrorMessage="1" sqref="E15:E16 E11:E13 E4:E8" xr:uid="{00000000-0002-0000-1000-000000000000}">
      <formula1>$A$19:$A$22</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K628"/>
  <sheetViews>
    <sheetView zoomScaleNormal="100" workbookViewId="0">
      <pane ySplit="1" topLeftCell="A2" activePane="bottomLeft" state="frozen"/>
      <selection pane="bottomLeft" sqref="A1:H1"/>
    </sheetView>
  </sheetViews>
  <sheetFormatPr baseColWidth="10" defaultColWidth="9.1640625" defaultRowHeight="14"/>
  <cols>
    <col min="1" max="1" width="8.1640625" style="95" customWidth="1"/>
    <col min="2" max="2" width="2.5" style="108" customWidth="1"/>
    <col min="3" max="3" width="50" style="108" customWidth="1"/>
    <col min="4" max="4" width="8.5" style="149" customWidth="1"/>
    <col min="5" max="6" width="9.1640625" style="149"/>
    <col min="7" max="7" width="50" style="108" customWidth="1"/>
    <col min="8" max="8" width="45.6640625" style="108" customWidth="1"/>
    <col min="9" max="9" width="9.1640625" style="301"/>
    <col min="10" max="11" width="9.1640625" style="301" hidden="1" customWidth="1"/>
    <col min="12" max="16" width="9.1640625" style="301" customWidth="1"/>
    <col min="17" max="16384" width="9.1640625" style="301"/>
  </cols>
  <sheetData>
    <row r="1" spans="1:11" ht="33.75" customHeight="1">
      <c r="A1" s="1034" t="s">
        <v>883</v>
      </c>
      <c r="B1" s="1034"/>
      <c r="C1" s="1034"/>
      <c r="D1" s="1034"/>
      <c r="E1" s="1034"/>
      <c r="F1" s="1034"/>
      <c r="G1" s="1034"/>
      <c r="H1" s="1034"/>
    </row>
    <row r="2" spans="1:11" s="329" customFormat="1" ht="30">
      <c r="A2" s="302" t="s">
        <v>103</v>
      </c>
      <c r="B2" s="577" t="s">
        <v>104</v>
      </c>
      <c r="C2" s="578"/>
      <c r="D2" s="303" t="s">
        <v>542</v>
      </c>
      <c r="E2" s="303" t="s">
        <v>106</v>
      </c>
      <c r="F2" s="303" t="s">
        <v>107</v>
      </c>
      <c r="G2" s="304" t="s">
        <v>108</v>
      </c>
      <c r="H2" s="304" t="s">
        <v>95</v>
      </c>
    </row>
    <row r="3" spans="1:11" ht="60.75" customHeight="1">
      <c r="A3" s="374" t="s">
        <v>884</v>
      </c>
      <c r="B3" s="960" t="s">
        <v>885</v>
      </c>
      <c r="C3" s="960"/>
      <c r="D3" s="306">
        <f>IF(E3="N/A",0,IF(E3="Answer all sub questions",2,IF(E3="Yes",2,IF(E3="Partial",2,IF(E3="No",2,IF(E3="",2))))))</f>
        <v>2</v>
      </c>
      <c r="E3" s="23"/>
      <c r="F3" s="306">
        <f>IF(E3="N/A",D3,IF(E3="Answer all sub questions",0,IF(E3="Yes",D3,IF(E3="Partial",1,IF(E3="No",0,IF(E3="",0))))))</f>
        <v>0</v>
      </c>
      <c r="G3" s="5"/>
      <c r="H3" s="307" t="s">
        <v>886</v>
      </c>
    </row>
    <row r="4" spans="1:11" ht="41.25" customHeight="1">
      <c r="A4" s="594" t="s">
        <v>142</v>
      </c>
      <c r="B4" s="1093" t="s">
        <v>1309</v>
      </c>
      <c r="C4" s="1093"/>
      <c r="D4" s="1053">
        <f>IF(E5="All N/A",0,IF(E5="Answer all sub questions",2,IF(E5="Yes",2,IF(E5="Partial",2,IF(E5="No",2,IF(E5="",2))))))</f>
        <v>2</v>
      </c>
      <c r="E4" s="309" t="str">
        <f>IF(K6&gt;3,"Answer all sub questions",IF(K6=(2*1.001),"All N/A",IF(K6&gt;=2,"Yes",IF(K6=1.001,"No",IF(K6=0,"No",IF(K6&gt;=0.5,"Partial",IF(K6&lt;=1.5,"Partial")))))))</f>
        <v>Answer all sub questions</v>
      </c>
      <c r="F4" s="1053">
        <f>IF(E5="All N/A",D4,IF(E5="Answer all sub questions",0,IF(E5="Yes",D4,IF(E5="Partial",1,IF(E5="No",0,IF(E5="",0))))))</f>
        <v>0</v>
      </c>
      <c r="G4" s="5"/>
      <c r="H4" s="1061" t="s">
        <v>888</v>
      </c>
    </row>
    <row r="5" spans="1:11" ht="29.75" customHeight="1">
      <c r="A5" s="1082"/>
      <c r="B5" s="343"/>
      <c r="C5" s="344" t="s">
        <v>887</v>
      </c>
      <c r="D5" s="1054"/>
      <c r="E5" s="23"/>
      <c r="F5" s="1054"/>
      <c r="G5" s="5"/>
      <c r="H5" s="1062"/>
      <c r="J5" s="301">
        <f t="shared" ref="J5:J6" si="0">IF(E5="",100,IF(E5="Yes",1,IF(E5="No",0,IF(E5="Partial",0.5,IF(E5="N/A",1.001)))))</f>
        <v>100</v>
      </c>
    </row>
    <row r="6" spans="1:11" ht="13.5" customHeight="1">
      <c r="A6" s="593"/>
      <c r="B6" s="358"/>
      <c r="C6" s="359" t="s">
        <v>2134</v>
      </c>
      <c r="D6" s="1055"/>
      <c r="E6" s="360" t="str">
        <f>IF('General AMR Module'!$Q$199="Answer all sub questions","",IF('General AMR Module'!$Q$199="","",'General AMR Module'!$Q$199))</f>
        <v/>
      </c>
      <c r="F6" s="1055"/>
      <c r="G6" s="373"/>
      <c r="H6" s="1063"/>
      <c r="J6" s="301">
        <f t="shared" si="0"/>
        <v>100</v>
      </c>
      <c r="K6" s="301">
        <f>SUM(J5:J6)</f>
        <v>200</v>
      </c>
    </row>
    <row r="7" spans="1:11" ht="58.5" customHeight="1">
      <c r="A7" s="374" t="s">
        <v>889</v>
      </c>
      <c r="B7" s="960" t="s">
        <v>890</v>
      </c>
      <c r="C7" s="960"/>
      <c r="D7" s="306">
        <f>IF(E7="N/A",0,IF(E7="Answer all sub questions",2,IF(E7="Yes",2,IF(E7="Partial",2,IF(E7="No",2,IF(E7="",2))))))</f>
        <v>2</v>
      </c>
      <c r="E7" s="23"/>
      <c r="F7" s="306">
        <f>IF(E7="N/A",D7,IF(E7="Answer all sub questions",0,IF(E7="Yes",D7,IF(E7="Partial",1,IF(E7="No",0,IF(E7="",0))))))</f>
        <v>0</v>
      </c>
      <c r="G7" s="5"/>
      <c r="H7" s="307" t="s">
        <v>891</v>
      </c>
    </row>
    <row r="8" spans="1:11" ht="54" customHeight="1">
      <c r="A8" s="594" t="s">
        <v>160</v>
      </c>
      <c r="B8" s="960" t="s">
        <v>892</v>
      </c>
      <c r="C8" s="960"/>
      <c r="D8" s="1053">
        <f t="shared" ref="D8" si="1">IF(E8="All N/A",0,IF(E8="Answer all sub questions",2,IF(E8="Yes",2,IF(E8="Partial",2,IF(E8="No",2,IF(E8="",2))))))</f>
        <v>2</v>
      </c>
      <c r="E8" s="309" t="str">
        <f>IF(K14&gt;7,"Answer all sub questions",IF(K14=(6*1.001),"All N/A",IF(K14&gt;=6,"Yes",IF(K14=0,"No",IF(K14&gt;=0.5,"Partial",IF(K14&lt;=5.5,"Partial"))))))</f>
        <v>Answer all sub questions</v>
      </c>
      <c r="F8" s="1053">
        <f t="shared" ref="F8" si="2">IF(E8="All N/A",D8,IF(E8="Answer all sub questions",0,IF(E8="Yes",D8,IF(E8="Partial",1,IF(E8="No",0,IF(E8="",0))))))</f>
        <v>0</v>
      </c>
      <c r="G8" s="5"/>
      <c r="H8" s="1072" t="s">
        <v>893</v>
      </c>
    </row>
    <row r="9" spans="1:11" ht="15">
      <c r="A9" s="1082"/>
      <c r="B9" s="334"/>
      <c r="C9" s="316" t="s">
        <v>894</v>
      </c>
      <c r="D9" s="1054"/>
      <c r="E9" s="23"/>
      <c r="F9" s="1054"/>
      <c r="G9" s="5"/>
      <c r="H9" s="1072"/>
      <c r="J9" s="301">
        <f t="shared" ref="J9:J14" si="3">IF(E9="",100,IF(E9="Yes",1,IF(E9="No",0,IF(E9="Partial",0.5,IF(E9="N/A",1.001)))))</f>
        <v>100</v>
      </c>
    </row>
    <row r="10" spans="1:11" ht="15">
      <c r="A10" s="1082"/>
      <c r="B10" s="334"/>
      <c r="C10" s="316" t="s">
        <v>895</v>
      </c>
      <c r="D10" s="1054"/>
      <c r="E10" s="23"/>
      <c r="F10" s="1054"/>
      <c r="G10" s="5"/>
      <c r="H10" s="1072"/>
      <c r="J10" s="301">
        <f t="shared" si="3"/>
        <v>100</v>
      </c>
    </row>
    <row r="11" spans="1:11" ht="15">
      <c r="A11" s="1082"/>
      <c r="B11" s="334"/>
      <c r="C11" s="316" t="s">
        <v>896</v>
      </c>
      <c r="D11" s="1054"/>
      <c r="E11" s="23"/>
      <c r="F11" s="1054"/>
      <c r="G11" s="5"/>
      <c r="H11" s="1072"/>
      <c r="J11" s="301">
        <f t="shared" si="3"/>
        <v>100</v>
      </c>
    </row>
    <row r="12" spans="1:11" ht="30">
      <c r="A12" s="1082"/>
      <c r="B12" s="334"/>
      <c r="C12" s="316" t="s">
        <v>897</v>
      </c>
      <c r="D12" s="1054"/>
      <c r="E12" s="23"/>
      <c r="F12" s="1054"/>
      <c r="G12" s="5"/>
      <c r="H12" s="1072"/>
      <c r="J12" s="301">
        <f t="shared" si="3"/>
        <v>100</v>
      </c>
    </row>
    <row r="13" spans="1:11" ht="15">
      <c r="A13" s="1082"/>
      <c r="B13" s="334"/>
      <c r="C13" s="316" t="s">
        <v>898</v>
      </c>
      <c r="D13" s="1054"/>
      <c r="E13" s="23"/>
      <c r="F13" s="1054"/>
      <c r="G13" s="5"/>
      <c r="H13" s="1072"/>
      <c r="J13" s="301">
        <f t="shared" si="3"/>
        <v>100</v>
      </c>
    </row>
    <row r="14" spans="1:11" ht="30">
      <c r="A14" s="593"/>
      <c r="B14" s="334"/>
      <c r="C14" s="316" t="s">
        <v>899</v>
      </c>
      <c r="D14" s="1055"/>
      <c r="E14" s="23"/>
      <c r="F14" s="1055"/>
      <c r="G14" s="5"/>
      <c r="H14" s="1072"/>
      <c r="J14" s="301">
        <f t="shared" si="3"/>
        <v>100</v>
      </c>
      <c r="K14" s="301">
        <f>SUM(J9:J14)</f>
        <v>600</v>
      </c>
    </row>
    <row r="15" spans="1:11" ht="54.75" customHeight="1">
      <c r="A15" s="374" t="s">
        <v>900</v>
      </c>
      <c r="B15" s="1059" t="s">
        <v>901</v>
      </c>
      <c r="C15" s="1060"/>
      <c r="D15" s="306">
        <f>IF(E15="N/A",0,IF(E15="Answer all sub questions",2,IF(E15="Yes",2,IF(E15="Partial",2,IF(E15="No",2,IF(E15="",2))))))</f>
        <v>2</v>
      </c>
      <c r="E15" s="23"/>
      <c r="F15" s="306">
        <f>IF(E15="N/A",D15,IF(E15="Answer all sub questions",0,IF(E15="Yes",D15,IF(E15="Partial",1,IF(E15="No",0,IF(E15="",0))))))</f>
        <v>0</v>
      </c>
      <c r="G15" s="5"/>
      <c r="H15" s="307" t="s">
        <v>902</v>
      </c>
    </row>
    <row r="16" spans="1:11" ht="49.5" customHeight="1">
      <c r="A16" s="374" t="s">
        <v>903</v>
      </c>
      <c r="B16" s="1059" t="s">
        <v>904</v>
      </c>
      <c r="C16" s="1060"/>
      <c r="D16" s="306">
        <f>IF(E16="N/A",0,IF(E16="Answer all sub questions",2,IF(E16="Yes",2,IF(E16="Partial",2,IF(E16="No",2,IF(E16="",2))))))</f>
        <v>2</v>
      </c>
      <c r="E16" s="23"/>
      <c r="F16" s="306">
        <f>IF(E16="N/A",D16,IF(E16="Answer all sub questions",0,IF(E16="Yes",D16,IF(E16="Partial",1,IF(E16="No",0,IF(E16="",0))))))</f>
        <v>0</v>
      </c>
      <c r="G16" s="5"/>
      <c r="H16" s="307" t="s">
        <v>905</v>
      </c>
    </row>
    <row r="17" spans="1:11" ht="41.25" customHeight="1">
      <c r="A17" s="594" t="s">
        <v>906</v>
      </c>
      <c r="B17" s="1088" t="s">
        <v>907</v>
      </c>
      <c r="C17" s="1089"/>
      <c r="D17" s="1053">
        <f t="shared" ref="D17" si="4">IF(E17="All N/A",0,IF(E17="Answer all sub questions",2,IF(E17="Yes",2,IF(E17="Partial",2,IF(E17="No",2,IF(E17="",2))))))</f>
        <v>2</v>
      </c>
      <c r="E17" s="309" t="str">
        <f>IF(K20&gt;4,"Answer all sub questions",IF(K20=(3*1.001),"All N/A",IF(K20&gt;=3,"Yes",IF(K20=0,"No",IF(K20&gt;=0.5,"Partial",IF(K20&lt;=2.5,"Partial"))))))</f>
        <v>Answer all sub questions</v>
      </c>
      <c r="F17" s="1053">
        <f t="shared" ref="F17" si="5">IF(E17="All N/A",D17,IF(E17="Answer all sub questions",0,IF(E17="Yes",D17,IF(E17="Partial",1,IF(E17="No",0,IF(E17="",0))))))</f>
        <v>0</v>
      </c>
      <c r="G17" s="5"/>
      <c r="H17" s="1072" t="s">
        <v>908</v>
      </c>
    </row>
    <row r="18" spans="1:11" ht="27" customHeight="1">
      <c r="A18" s="1082"/>
      <c r="B18" s="334"/>
      <c r="C18" s="316" t="s">
        <v>909</v>
      </c>
      <c r="D18" s="1054"/>
      <c r="E18" s="23"/>
      <c r="F18" s="1054"/>
      <c r="G18" s="5"/>
      <c r="H18" s="1072"/>
      <c r="J18" s="301">
        <f t="shared" ref="J18:J31" si="6">IF(E18="",100,IF(E18="Yes",1,IF(E18="No",0,IF(E18="Partial",0.5,IF(E18="N/A",1.001)))))</f>
        <v>100</v>
      </c>
    </row>
    <row r="19" spans="1:11" ht="15">
      <c r="A19" s="1082"/>
      <c r="B19" s="334"/>
      <c r="C19" s="316" t="s">
        <v>910</v>
      </c>
      <c r="D19" s="1054"/>
      <c r="E19" s="23"/>
      <c r="F19" s="1054"/>
      <c r="G19" s="5"/>
      <c r="H19" s="1072"/>
      <c r="J19" s="301">
        <f t="shared" si="6"/>
        <v>100</v>
      </c>
    </row>
    <row r="20" spans="1:11" ht="15">
      <c r="A20" s="593"/>
      <c r="B20" s="334"/>
      <c r="C20" s="316" t="s">
        <v>911</v>
      </c>
      <c r="D20" s="1055"/>
      <c r="E20" s="23"/>
      <c r="F20" s="1055"/>
      <c r="G20" s="5"/>
      <c r="H20" s="1072"/>
      <c r="J20" s="301">
        <f t="shared" si="6"/>
        <v>100</v>
      </c>
      <c r="K20" s="301">
        <f>SUM(J18:J20)</f>
        <v>300</v>
      </c>
    </row>
    <row r="21" spans="1:11" ht="42" customHeight="1">
      <c r="A21" s="594" t="s">
        <v>143</v>
      </c>
      <c r="B21" s="1059" t="s">
        <v>912</v>
      </c>
      <c r="C21" s="1060"/>
      <c r="D21" s="1053">
        <f t="shared" ref="D21" si="7">IF(E21="All N/A",0,IF(E21="Answer all sub questions",2,IF(E21="Yes",2,IF(E21="Partial",2,IF(E21="No",2,IF(E21="",2))))))</f>
        <v>2</v>
      </c>
      <c r="E21" s="309" t="str">
        <f>IF(K31&gt;11,"Answer all sub questions",IF(K31=(10*1.001),"All N/A",IF(K31&gt;=10,"Yes",IF(K31=1.001,"No",IF(K31=0,"No",IF(K31&gt;=0.5,"Partial",IF(K31&lt;9.5,"Partial")))))))</f>
        <v>Answer all sub questions</v>
      </c>
      <c r="F21" s="1053">
        <f t="shared" ref="F21" si="8">IF(E21="All N/A",D21,IF(E21="Answer all sub questions",0,IF(E21="Yes",D21,IF(E21="Partial",1,IF(E21="No",0,IF(E21="",0))))))</f>
        <v>0</v>
      </c>
      <c r="G21" s="5"/>
      <c r="H21" s="1090" t="s">
        <v>913</v>
      </c>
    </row>
    <row r="22" spans="1:11" ht="15">
      <c r="A22" s="1082"/>
      <c r="B22" s="334"/>
      <c r="C22" s="312" t="s">
        <v>914</v>
      </c>
      <c r="D22" s="1054"/>
      <c r="E22" s="23"/>
      <c r="F22" s="1054"/>
      <c r="G22" s="6"/>
      <c r="H22" s="1091"/>
      <c r="J22" s="301">
        <f t="shared" si="6"/>
        <v>100</v>
      </c>
    </row>
    <row r="23" spans="1:11" ht="15">
      <c r="A23" s="1082"/>
      <c r="B23" s="334"/>
      <c r="C23" s="312" t="s">
        <v>915</v>
      </c>
      <c r="D23" s="1054"/>
      <c r="E23" s="23"/>
      <c r="F23" s="1054"/>
      <c r="G23" s="6"/>
      <c r="H23" s="1091"/>
      <c r="J23" s="301">
        <f t="shared" si="6"/>
        <v>100</v>
      </c>
    </row>
    <row r="24" spans="1:11" ht="15">
      <c r="A24" s="1082"/>
      <c r="B24" s="334"/>
      <c r="C24" s="312" t="s">
        <v>916</v>
      </c>
      <c r="D24" s="1054"/>
      <c r="E24" s="23"/>
      <c r="F24" s="1054"/>
      <c r="G24" s="6"/>
      <c r="H24" s="1091"/>
      <c r="J24" s="301">
        <f t="shared" si="6"/>
        <v>100</v>
      </c>
    </row>
    <row r="25" spans="1:11" ht="15">
      <c r="A25" s="1082"/>
      <c r="B25" s="334"/>
      <c r="C25" s="312" t="s">
        <v>917</v>
      </c>
      <c r="D25" s="1054"/>
      <c r="E25" s="23"/>
      <c r="F25" s="1054"/>
      <c r="G25" s="6"/>
      <c r="H25" s="1091"/>
      <c r="J25" s="301">
        <f t="shared" si="6"/>
        <v>100</v>
      </c>
    </row>
    <row r="26" spans="1:11" ht="15">
      <c r="A26" s="1082"/>
      <c r="B26" s="334"/>
      <c r="C26" s="312" t="s">
        <v>918</v>
      </c>
      <c r="D26" s="1054"/>
      <c r="E26" s="23"/>
      <c r="F26" s="1054"/>
      <c r="G26" s="6"/>
      <c r="H26" s="1091"/>
      <c r="J26" s="301">
        <f t="shared" si="6"/>
        <v>100</v>
      </c>
    </row>
    <row r="27" spans="1:11" ht="15">
      <c r="A27" s="1082"/>
      <c r="B27" s="334"/>
      <c r="C27" s="312" t="s">
        <v>919</v>
      </c>
      <c r="D27" s="1054"/>
      <c r="E27" s="23"/>
      <c r="F27" s="1054"/>
      <c r="G27" s="6"/>
      <c r="H27" s="1091"/>
      <c r="J27" s="301">
        <f t="shared" si="6"/>
        <v>100</v>
      </c>
    </row>
    <row r="28" spans="1:11" ht="15">
      <c r="A28" s="1082"/>
      <c r="B28" s="334"/>
      <c r="C28" s="312" t="s">
        <v>920</v>
      </c>
      <c r="D28" s="1054"/>
      <c r="E28" s="23"/>
      <c r="F28" s="1054"/>
      <c r="G28" s="6"/>
      <c r="H28" s="1091"/>
      <c r="J28" s="301">
        <f t="shared" si="6"/>
        <v>100</v>
      </c>
    </row>
    <row r="29" spans="1:11" ht="15">
      <c r="A29" s="1082"/>
      <c r="B29" s="334"/>
      <c r="C29" s="312" t="s">
        <v>921</v>
      </c>
      <c r="D29" s="1054"/>
      <c r="E29" s="23"/>
      <c r="F29" s="1054"/>
      <c r="G29" s="6"/>
      <c r="H29" s="1091"/>
      <c r="J29" s="301">
        <f t="shared" si="6"/>
        <v>100</v>
      </c>
    </row>
    <row r="30" spans="1:11" ht="15">
      <c r="A30" s="1082"/>
      <c r="B30" s="337"/>
      <c r="C30" s="375" t="s">
        <v>922</v>
      </c>
      <c r="D30" s="1054"/>
      <c r="E30" s="64"/>
      <c r="F30" s="1054"/>
      <c r="G30" s="65"/>
      <c r="H30" s="1091"/>
      <c r="J30" s="301">
        <f t="shared" si="6"/>
        <v>100</v>
      </c>
    </row>
    <row r="31" spans="1:11" ht="15">
      <c r="A31" s="1082"/>
      <c r="B31" s="376"/>
      <c r="C31" s="359" t="s">
        <v>2135</v>
      </c>
      <c r="D31" s="1055"/>
      <c r="E31" s="377" t="str">
        <f>IF('General AMR Module'!$Q$200="Answer all sub questions","",IF('General AMR Module'!$Q$200="","",'General AMR Module'!$Q$200))</f>
        <v/>
      </c>
      <c r="F31" s="1055"/>
      <c r="G31" s="373"/>
      <c r="H31" s="1092"/>
      <c r="J31" s="301">
        <f t="shared" si="6"/>
        <v>100</v>
      </c>
      <c r="K31" s="301">
        <f>SUM(J22:J31)</f>
        <v>1000</v>
      </c>
    </row>
    <row r="32" spans="1:11" ht="103.5" customHeight="1">
      <c r="A32" s="374" t="s">
        <v>923</v>
      </c>
      <c r="B32" s="1059" t="s">
        <v>924</v>
      </c>
      <c r="C32" s="1060"/>
      <c r="D32" s="306">
        <f>IF(E32="N/A",0,IF(E32="Answer all sub questions",2,IF(E32="Yes",2,IF(E32="Partial",2,IF(E32="No",2,IF(E32="",2))))))</f>
        <v>2</v>
      </c>
      <c r="E32" s="23"/>
      <c r="F32" s="306">
        <f>IF(E32="N/A",D32,IF(E32="Answer all sub questions",0,IF(E32="Yes",D32,IF(E32="Partial",1,IF(E32="No",0,IF(E32="",0))))))</f>
        <v>0</v>
      </c>
      <c r="G32" s="5"/>
      <c r="H32" s="307" t="s">
        <v>925</v>
      </c>
    </row>
    <row r="33" spans="1:11" ht="39.75" customHeight="1">
      <c r="A33" s="1094" t="s">
        <v>926</v>
      </c>
      <c r="B33" s="1088" t="s">
        <v>1310</v>
      </c>
      <c r="C33" s="1060"/>
      <c r="D33" s="1053">
        <f>IF(E34="All N/A",0,IF(E34="Answer all sub questions",2,IF(E34="Yes",2,IF(E34="Partial",2,IF(E34="No",2,IF(E34="",2))))))</f>
        <v>2</v>
      </c>
      <c r="E33" s="309" t="str">
        <f>IF(K40&gt;8,"Answer all sub questions",IF(K40=(7*1.001),"All N/A",IF(K40&gt;=7,"Yes",IF(K40=6.006,"No",IF(K40=5.005,"No",IF(K40=4.004,"No",IF(K40=3.003,"No",IF(K40=2.002,"No",IF(K40=1.001,"No",IF(K40=0,"No",IF(K40&gt;=0.5,"Partial",IF(K40&lt;=6.5,"Partial"))))))))))))</f>
        <v>Answer all sub questions</v>
      </c>
      <c r="F33" s="1053">
        <f>IF(E34="All N/A",D33,IF(E34="Answer all sub questions",0,IF(E34="Yes",D33,IF(E34="Partial",1,IF(E34="No",0,IF(E34="",0))))))</f>
        <v>0</v>
      </c>
      <c r="G33" s="5"/>
      <c r="H33" s="1061" t="s">
        <v>927</v>
      </c>
    </row>
    <row r="34" spans="1:11" ht="39" customHeight="1">
      <c r="A34" s="1095"/>
      <c r="B34" s="378"/>
      <c r="C34" s="369" t="s">
        <v>1311</v>
      </c>
      <c r="D34" s="1054"/>
      <c r="E34" s="64"/>
      <c r="F34" s="1054"/>
      <c r="G34" s="66"/>
      <c r="H34" s="1062"/>
      <c r="J34" s="301">
        <f t="shared" ref="J34:J39" si="9">IF(E34="",100,IF(E34="Yes",1,IF(E34="No",0,IF(E34="Partial",0.5,IF(E34="N/A",1.001)))))</f>
        <v>100</v>
      </c>
    </row>
    <row r="35" spans="1:11" ht="13.5" customHeight="1">
      <c r="A35" s="1095"/>
      <c r="B35" s="345"/>
      <c r="C35" s="318" t="s">
        <v>2142</v>
      </c>
      <c r="D35" s="1054"/>
      <c r="E35" s="319" t="str">
        <f>IF('Set Audit Scope'!$F$5="Choose from drop-down menu --&gt;","",IF('Set Audit Scope'!$F$5="","",IF('Set Audit Scope'!$F$5="No","N/A",IF('Set Audit Scope'!$F$5="N/A","N/A",IF('Set Audit Scope'!$F$5="Yes",(IF('Urine Module'!$Q$130="Answer all sub questions","",IF('Urine Module'!$Q$130&lt;&gt;"Answer all sub questions",'Urine Module'!$Q$130))))))))</f>
        <v/>
      </c>
      <c r="F35" s="1054"/>
      <c r="G35" s="1069"/>
      <c r="H35" s="1062"/>
      <c r="J35" s="301">
        <f t="shared" si="9"/>
        <v>100</v>
      </c>
    </row>
    <row r="36" spans="1:11" ht="13.5" customHeight="1">
      <c r="A36" s="1095"/>
      <c r="B36" s="345"/>
      <c r="C36" s="318" t="s">
        <v>2148</v>
      </c>
      <c r="D36" s="1054"/>
      <c r="E36" s="319" t="str">
        <f>IF('Set Audit Scope'!$F$6="Choose from drop-down menu --&gt;","",IF('Set Audit Scope'!$F$6="","",IF('Set Audit Scope'!$F$6="No","N/A",IF('Set Audit Scope'!$F$6="N/A","N/A",IF('Set Audit Scope'!$F$6="Yes",(IF('Feces Module'!$Q$96="Answer all sub questions","",IF('Feces Module'!$Q$96&lt;&gt;"Answer all sub questions",'Feces Module'!$Q$96))))))))</f>
        <v/>
      </c>
      <c r="F36" s="1054"/>
      <c r="G36" s="1070"/>
      <c r="H36" s="1062"/>
      <c r="J36" s="301">
        <f t="shared" si="9"/>
        <v>100</v>
      </c>
    </row>
    <row r="37" spans="1:11" ht="13.5" customHeight="1">
      <c r="A37" s="1095"/>
      <c r="B37" s="345"/>
      <c r="C37" s="318" t="s">
        <v>2155</v>
      </c>
      <c r="D37" s="1054"/>
      <c r="E37" s="319" t="str">
        <f>IF('Set Audit Scope'!$F$7="Choose from drop-down menu --&gt;","",IF('Set Audit Scope'!$F$7="","",IF('Set Audit Scope'!$F$7="No","N/A",IF('Set Audit Scope'!$F$7="N/A","N/A",IF('Set Audit Scope'!$F$7="Yes",(IF('Blood Module'!$Q$138="Answer all sub questions","",IF('Blood Module'!$Q$138&lt;&gt;"Answer all sub questions",'Blood Module'!$Q$138))))))))</f>
        <v/>
      </c>
      <c r="F37" s="1054"/>
      <c r="G37" s="1070"/>
      <c r="H37" s="1062"/>
      <c r="J37" s="301">
        <f t="shared" si="9"/>
        <v>100</v>
      </c>
    </row>
    <row r="38" spans="1:11" ht="13.5" customHeight="1">
      <c r="A38" s="1095"/>
      <c r="B38" s="345"/>
      <c r="C38" s="318" t="s">
        <v>2172</v>
      </c>
      <c r="D38" s="1054"/>
      <c r="E38" s="319" t="str">
        <f>IF('Set Audit Scope'!$F$8="Choose from drop-down menu --&gt;","",IF('Set Audit Scope'!$F$8="","",IF('Set Audit Scope'!$F$8="No","N/A",IF('Set Audit Scope'!$F$8="N/A","N/A",IF('Set Audit Scope'!$F$8="Yes",(IF('Genital Module'!$Q$90="Answer all sub questions","",IF('Genital Module'!$Q$90&lt;&gt;"Answer all sub questions",'Genital Module'!$Q$90))))))))</f>
        <v/>
      </c>
      <c r="F38" s="1054"/>
      <c r="G38" s="1070"/>
      <c r="H38" s="1062"/>
      <c r="J38" s="301">
        <f t="shared" si="9"/>
        <v>100</v>
      </c>
    </row>
    <row r="39" spans="1:11" ht="13.5" customHeight="1">
      <c r="A39" s="1095"/>
      <c r="B39" s="345"/>
      <c r="C39" s="318" t="s">
        <v>2202</v>
      </c>
      <c r="D39" s="1054"/>
      <c r="E39" s="319" t="str">
        <f>IF('Set Audit Scope'!$F$9="Choose from drop-down menu --&gt;","",IF('Set Audit Scope'!$F$9="","",IF('Set Audit Scope'!$F$9="No","N/A",IF('Set Audit Scope'!$F$9="N/A","N/A",IF('Set Audit Scope'!$F$9="Yes",(IF('Pulmonary Module'!$Q$116="Answer all sub questions","",IF('Pulmonary Module'!$Q$116&lt;&gt;"Answer all sub questions",'Pulmonary Module'!$Q$116))))))))</f>
        <v/>
      </c>
      <c r="F39" s="1054"/>
      <c r="G39" s="1070"/>
      <c r="H39" s="1062"/>
      <c r="J39" s="301">
        <f t="shared" si="9"/>
        <v>100</v>
      </c>
    </row>
    <row r="40" spans="1:11" ht="13.5" customHeight="1">
      <c r="A40" s="1096"/>
      <c r="B40" s="345"/>
      <c r="C40" s="318" t="s">
        <v>2241</v>
      </c>
      <c r="D40" s="1055"/>
      <c r="E40" s="319" t="str">
        <f>IF('Set Audit Scope'!$F$10="Choose from drop-down menu --&gt;","",IF('Set Audit Scope'!$F$10="","",IF('Set Audit Scope'!$F$10="No","N/A",IF('Set Audit Scope'!$F$10="N/A","N/A",IF('Set Audit Scope'!$F$10="Yes",(IF('Wound Module'!$Q$108="Answer all sub questions","",IF('Wound Module'!$Q$108&lt;&gt;"Answer all sub questions",'Wound Module'!$Q$108))))))))</f>
        <v/>
      </c>
      <c r="F40" s="1055"/>
      <c r="G40" s="1071"/>
      <c r="H40" s="1063"/>
      <c r="J40" s="301">
        <f t="shared" ref="J40" si="10">IF(E40="",100,IF(E40="Yes",1,IF(E40="No",0,IF(E40="Partial",0.5,IF(E40="N/A",1.001)))))</f>
        <v>100</v>
      </c>
      <c r="K40" s="301">
        <f>SUM(J34:J40)</f>
        <v>700</v>
      </c>
    </row>
    <row r="41" spans="1:11" ht="60.75" customHeight="1">
      <c r="A41" s="374" t="s">
        <v>928</v>
      </c>
      <c r="B41" s="1059" t="s">
        <v>929</v>
      </c>
      <c r="C41" s="1060"/>
      <c r="D41" s="306">
        <f>IF(E41="N/A",0,IF(E41="Answer all sub questions",2,IF(E41="Yes",2,IF(E41="Partial",2,IF(E41="No",2,IF(E41="",2))))))</f>
        <v>2</v>
      </c>
      <c r="E41" s="23"/>
      <c r="F41" s="306">
        <f>IF(E41="N/A",D41,IF(E41="Answer all sub questions",0,IF(E41="Yes",D41,IF(E41="Partial",1,IF(E41="No",0,IF(E41="",0))))))</f>
        <v>0</v>
      </c>
      <c r="G41" s="5"/>
      <c r="H41" s="307" t="s">
        <v>930</v>
      </c>
    </row>
    <row r="42" spans="1:11" ht="83.25" customHeight="1">
      <c r="A42" s="374" t="s">
        <v>931</v>
      </c>
      <c r="B42" s="1059" t="s">
        <v>932</v>
      </c>
      <c r="C42" s="1060"/>
      <c r="D42" s="306">
        <f>IF(E42="N/A",0,IF(E42="Answer all sub questions",2,IF(E42="Yes",2,IF(E42="Partial",2,IF(E42="No",2,IF(E42="",2))))))</f>
        <v>2</v>
      </c>
      <c r="E42" s="23"/>
      <c r="F42" s="306">
        <f>IF(E42="N/A",D42,IF(E42="Answer all sub questions",0,IF(E42="Yes",D42,IF(E42="Partial",1,IF(E42="No",0,IF(E42="",0))))))</f>
        <v>0</v>
      </c>
      <c r="G42" s="5"/>
      <c r="H42" s="307" t="s">
        <v>933</v>
      </c>
    </row>
    <row r="43" spans="1:11">
      <c r="A43" s="374"/>
      <c r="B43" s="536" t="s">
        <v>186</v>
      </c>
      <c r="C43" s="649"/>
      <c r="D43" s="228">
        <f>SUM(D3:D42)</f>
        <v>24</v>
      </c>
      <c r="E43" s="228"/>
      <c r="F43" s="228">
        <f>SUM(F3:F42)</f>
        <v>0</v>
      </c>
      <c r="G43" s="221"/>
      <c r="H43" s="221"/>
    </row>
    <row r="44" spans="1:11">
      <c r="B44" s="353"/>
      <c r="C44" s="353"/>
    </row>
    <row r="45" spans="1:11" hidden="1">
      <c r="A45" s="301"/>
      <c r="B45" s="353"/>
      <c r="C45" s="353"/>
    </row>
    <row r="46" spans="1:11" hidden="1">
      <c r="A46" s="301" t="s">
        <v>26</v>
      </c>
    </row>
    <row r="47" spans="1:11" hidden="1">
      <c r="A47" s="301" t="s">
        <v>187</v>
      </c>
      <c r="B47" s="353"/>
      <c r="C47" s="353"/>
    </row>
    <row r="48" spans="1:11" hidden="1">
      <c r="A48" s="301" t="s">
        <v>29</v>
      </c>
      <c r="B48" s="353"/>
      <c r="C48" s="353"/>
    </row>
    <row r="49" spans="1:3" hidden="1">
      <c r="A49" s="301" t="s">
        <v>76</v>
      </c>
      <c r="B49" s="353"/>
      <c r="C49" s="353"/>
    </row>
    <row r="50" spans="1:3">
      <c r="B50" s="353"/>
      <c r="C50" s="353"/>
    </row>
    <row r="51" spans="1:3">
      <c r="B51" s="353"/>
      <c r="C51" s="353"/>
    </row>
    <row r="52" spans="1:3">
      <c r="B52" s="353"/>
      <c r="C52" s="353"/>
    </row>
    <row r="53" spans="1:3">
      <c r="B53" s="353"/>
      <c r="C53" s="353"/>
    </row>
    <row r="54" spans="1:3">
      <c r="B54" s="353"/>
      <c r="C54" s="353"/>
    </row>
    <row r="55" spans="1:3">
      <c r="A55" s="301"/>
      <c r="B55" s="353"/>
      <c r="C55" s="353"/>
    </row>
    <row r="56" spans="1:3">
      <c r="A56" s="301"/>
      <c r="B56" s="353"/>
      <c r="C56" s="353"/>
    </row>
    <row r="57" spans="1:3">
      <c r="A57" s="301"/>
      <c r="B57" s="353"/>
      <c r="C57" s="353"/>
    </row>
    <row r="58" spans="1:3">
      <c r="A58" s="301"/>
      <c r="B58" s="353"/>
      <c r="C58" s="353"/>
    </row>
    <row r="59" spans="1:3">
      <c r="A59" s="301"/>
      <c r="B59" s="353"/>
      <c r="C59" s="353"/>
    </row>
    <row r="60" spans="1:3">
      <c r="B60" s="353"/>
      <c r="C60" s="353"/>
    </row>
    <row r="61" spans="1:3">
      <c r="B61" s="353"/>
      <c r="C61" s="353"/>
    </row>
    <row r="62" spans="1:3">
      <c r="B62" s="353"/>
      <c r="C62" s="353"/>
    </row>
    <row r="63" spans="1:3">
      <c r="B63" s="353"/>
      <c r="C63" s="353"/>
    </row>
    <row r="64" spans="1:3">
      <c r="B64" s="353"/>
      <c r="C64" s="353"/>
    </row>
    <row r="65" spans="2:3">
      <c r="B65" s="353"/>
      <c r="C65" s="353"/>
    </row>
    <row r="66" spans="2:3">
      <c r="B66" s="353"/>
      <c r="C66" s="353"/>
    </row>
    <row r="67" spans="2:3">
      <c r="B67" s="353"/>
      <c r="C67" s="353"/>
    </row>
    <row r="68" spans="2:3">
      <c r="B68" s="353"/>
      <c r="C68" s="353"/>
    </row>
    <row r="69" spans="2:3">
      <c r="B69" s="353"/>
      <c r="C69" s="353"/>
    </row>
    <row r="70" spans="2:3">
      <c r="B70" s="353"/>
      <c r="C70" s="353"/>
    </row>
    <row r="71" spans="2:3">
      <c r="B71" s="353"/>
      <c r="C71" s="353"/>
    </row>
    <row r="72" spans="2:3">
      <c r="B72" s="353"/>
      <c r="C72" s="353"/>
    </row>
    <row r="73" spans="2:3">
      <c r="B73" s="353"/>
      <c r="C73" s="353"/>
    </row>
    <row r="74" spans="2:3">
      <c r="B74" s="353"/>
      <c r="C74" s="353"/>
    </row>
    <row r="75" spans="2:3">
      <c r="B75" s="353"/>
      <c r="C75" s="353"/>
    </row>
    <row r="76" spans="2:3">
      <c r="B76" s="353"/>
      <c r="C76" s="353"/>
    </row>
    <row r="77" spans="2:3">
      <c r="B77" s="353"/>
      <c r="C77" s="353"/>
    </row>
    <row r="78" spans="2:3">
      <c r="B78" s="353"/>
      <c r="C78" s="353"/>
    </row>
    <row r="79" spans="2:3">
      <c r="B79" s="353"/>
      <c r="C79" s="353"/>
    </row>
    <row r="80" spans="2:3">
      <c r="B80" s="353"/>
      <c r="C80" s="353"/>
    </row>
    <row r="81" spans="2:3">
      <c r="B81" s="353"/>
      <c r="C81" s="353"/>
    </row>
    <row r="82" spans="2:3">
      <c r="B82" s="353"/>
      <c r="C82" s="353"/>
    </row>
    <row r="83" spans="2:3">
      <c r="B83" s="353"/>
      <c r="C83" s="353"/>
    </row>
    <row r="84" spans="2:3">
      <c r="B84" s="353"/>
      <c r="C84" s="353"/>
    </row>
    <row r="85" spans="2:3">
      <c r="B85" s="353"/>
      <c r="C85" s="353"/>
    </row>
    <row r="86" spans="2:3">
      <c r="B86" s="353"/>
      <c r="C86" s="353"/>
    </row>
    <row r="87" spans="2:3">
      <c r="B87" s="353"/>
      <c r="C87" s="353"/>
    </row>
    <row r="88" spans="2:3">
      <c r="B88" s="353"/>
      <c r="C88" s="353"/>
    </row>
    <row r="89" spans="2:3">
      <c r="B89" s="353"/>
      <c r="C89" s="353"/>
    </row>
    <row r="90" spans="2:3">
      <c r="B90" s="353"/>
      <c r="C90" s="353"/>
    </row>
    <row r="91" spans="2:3">
      <c r="B91" s="353"/>
      <c r="C91" s="353"/>
    </row>
    <row r="92" spans="2:3">
      <c r="B92" s="353"/>
      <c r="C92" s="353"/>
    </row>
    <row r="93" spans="2:3">
      <c r="B93" s="353"/>
      <c r="C93" s="353"/>
    </row>
    <row r="94" spans="2:3">
      <c r="B94" s="353"/>
      <c r="C94" s="353"/>
    </row>
    <row r="95" spans="2:3">
      <c r="B95" s="353"/>
      <c r="C95" s="353"/>
    </row>
    <row r="96" spans="2:3">
      <c r="B96" s="353"/>
      <c r="C96" s="353"/>
    </row>
    <row r="97" spans="2:3">
      <c r="B97" s="353"/>
      <c r="C97" s="353"/>
    </row>
    <row r="98" spans="2:3">
      <c r="B98" s="353"/>
      <c r="C98" s="353"/>
    </row>
    <row r="99" spans="2:3">
      <c r="B99" s="353"/>
      <c r="C99" s="353"/>
    </row>
    <row r="100" spans="2:3">
      <c r="B100" s="353"/>
      <c r="C100" s="353"/>
    </row>
    <row r="101" spans="2:3">
      <c r="B101" s="353"/>
      <c r="C101" s="353"/>
    </row>
    <row r="102" spans="2:3">
      <c r="B102" s="353"/>
      <c r="C102" s="353"/>
    </row>
    <row r="103" spans="2:3">
      <c r="B103" s="353"/>
      <c r="C103" s="353"/>
    </row>
    <row r="104" spans="2:3">
      <c r="B104" s="353"/>
      <c r="C104" s="353"/>
    </row>
    <row r="105" spans="2:3">
      <c r="B105" s="353"/>
      <c r="C105" s="353"/>
    </row>
    <row r="106" spans="2:3">
      <c r="B106" s="353"/>
      <c r="C106" s="353"/>
    </row>
    <row r="107" spans="2:3">
      <c r="B107" s="353"/>
      <c r="C107" s="353"/>
    </row>
    <row r="108" spans="2:3">
      <c r="B108" s="353"/>
      <c r="C108" s="353"/>
    </row>
    <row r="109" spans="2:3">
      <c r="B109" s="353"/>
      <c r="C109" s="353"/>
    </row>
    <row r="110" spans="2:3">
      <c r="B110" s="353"/>
      <c r="C110" s="353"/>
    </row>
    <row r="111" spans="2:3">
      <c r="B111" s="353"/>
      <c r="C111" s="353"/>
    </row>
    <row r="112" spans="2:3">
      <c r="B112" s="353"/>
      <c r="C112" s="353"/>
    </row>
    <row r="113" spans="2:3">
      <c r="B113" s="353"/>
      <c r="C113" s="353"/>
    </row>
    <row r="114" spans="2:3">
      <c r="B114" s="353"/>
      <c r="C114" s="353"/>
    </row>
    <row r="115" spans="2:3">
      <c r="B115" s="353"/>
      <c r="C115" s="353"/>
    </row>
    <row r="116" spans="2:3">
      <c r="B116" s="353"/>
      <c r="C116" s="353"/>
    </row>
    <row r="117" spans="2:3">
      <c r="B117" s="353"/>
      <c r="C117" s="353"/>
    </row>
    <row r="118" spans="2:3">
      <c r="B118" s="353"/>
      <c r="C118" s="353"/>
    </row>
    <row r="119" spans="2:3">
      <c r="B119" s="353"/>
      <c r="C119" s="353"/>
    </row>
    <row r="120" spans="2:3">
      <c r="B120" s="353"/>
      <c r="C120" s="353"/>
    </row>
    <row r="121" spans="2:3">
      <c r="B121" s="353"/>
      <c r="C121" s="353"/>
    </row>
    <row r="122" spans="2:3">
      <c r="B122" s="353"/>
      <c r="C122" s="353"/>
    </row>
    <row r="123" spans="2:3">
      <c r="B123" s="353"/>
      <c r="C123" s="353"/>
    </row>
    <row r="124" spans="2:3">
      <c r="B124" s="353"/>
      <c r="C124" s="353"/>
    </row>
    <row r="125" spans="2:3">
      <c r="B125" s="353"/>
      <c r="C125" s="353"/>
    </row>
    <row r="126" spans="2:3">
      <c r="B126" s="353"/>
      <c r="C126" s="353"/>
    </row>
    <row r="127" spans="2:3">
      <c r="B127" s="353"/>
      <c r="C127" s="353"/>
    </row>
    <row r="128" spans="2:3">
      <c r="B128" s="353"/>
      <c r="C128" s="353"/>
    </row>
    <row r="129" spans="2:3">
      <c r="B129" s="353"/>
      <c r="C129" s="353"/>
    </row>
    <row r="130" spans="2:3">
      <c r="B130" s="353"/>
      <c r="C130" s="353"/>
    </row>
    <row r="131" spans="2:3">
      <c r="B131" s="353"/>
      <c r="C131" s="353"/>
    </row>
    <row r="132" spans="2:3">
      <c r="B132" s="353"/>
      <c r="C132" s="353"/>
    </row>
    <row r="133" spans="2:3">
      <c r="B133" s="353"/>
      <c r="C133" s="353"/>
    </row>
    <row r="134" spans="2:3">
      <c r="B134" s="353"/>
      <c r="C134" s="353"/>
    </row>
    <row r="135" spans="2:3">
      <c r="B135" s="353"/>
      <c r="C135" s="353"/>
    </row>
    <row r="136" spans="2:3">
      <c r="B136" s="353"/>
      <c r="C136" s="353"/>
    </row>
    <row r="137" spans="2:3">
      <c r="B137" s="353"/>
      <c r="C137" s="353"/>
    </row>
    <row r="138" spans="2:3">
      <c r="B138" s="353"/>
      <c r="C138" s="353"/>
    </row>
    <row r="139" spans="2:3">
      <c r="B139" s="353"/>
      <c r="C139" s="353"/>
    </row>
    <row r="140" spans="2:3">
      <c r="B140" s="353"/>
      <c r="C140" s="353"/>
    </row>
    <row r="141" spans="2:3">
      <c r="B141" s="353"/>
      <c r="C141" s="353"/>
    </row>
    <row r="142" spans="2:3">
      <c r="B142" s="353"/>
      <c r="C142" s="353"/>
    </row>
    <row r="143" spans="2:3">
      <c r="B143" s="353"/>
      <c r="C143" s="353"/>
    </row>
    <row r="144" spans="2:3">
      <c r="B144" s="353"/>
      <c r="C144" s="353"/>
    </row>
    <row r="145" spans="2:3">
      <c r="B145" s="353"/>
      <c r="C145" s="353"/>
    </row>
    <row r="146" spans="2:3">
      <c r="B146" s="353"/>
      <c r="C146" s="353"/>
    </row>
    <row r="147" spans="2:3">
      <c r="B147" s="353"/>
      <c r="C147" s="353"/>
    </row>
    <row r="148" spans="2:3">
      <c r="B148" s="353"/>
      <c r="C148" s="353"/>
    </row>
    <row r="149" spans="2:3">
      <c r="B149" s="353"/>
      <c r="C149" s="353"/>
    </row>
    <row r="150" spans="2:3">
      <c r="B150" s="353"/>
      <c r="C150" s="353"/>
    </row>
    <row r="151" spans="2:3">
      <c r="B151" s="353"/>
      <c r="C151" s="353"/>
    </row>
    <row r="152" spans="2:3">
      <c r="B152" s="353"/>
      <c r="C152" s="353"/>
    </row>
    <row r="153" spans="2:3">
      <c r="B153" s="353"/>
      <c r="C153" s="353"/>
    </row>
    <row r="154" spans="2:3">
      <c r="B154" s="353"/>
      <c r="C154" s="353"/>
    </row>
    <row r="155" spans="2:3">
      <c r="B155" s="353"/>
      <c r="C155" s="353"/>
    </row>
    <row r="156" spans="2:3">
      <c r="B156" s="353"/>
      <c r="C156" s="353"/>
    </row>
    <row r="157" spans="2:3">
      <c r="B157" s="353"/>
      <c r="C157" s="353"/>
    </row>
    <row r="158" spans="2:3">
      <c r="B158" s="353"/>
      <c r="C158" s="353"/>
    </row>
    <row r="159" spans="2:3">
      <c r="B159" s="353"/>
      <c r="C159" s="353"/>
    </row>
    <row r="160" spans="2:3">
      <c r="B160" s="353"/>
      <c r="C160" s="353"/>
    </row>
    <row r="161" spans="2:3">
      <c r="B161" s="353"/>
      <c r="C161" s="353"/>
    </row>
    <row r="162" spans="2:3">
      <c r="B162" s="353"/>
      <c r="C162" s="353"/>
    </row>
    <row r="163" spans="2:3">
      <c r="B163" s="353"/>
      <c r="C163" s="353"/>
    </row>
    <row r="164" spans="2:3">
      <c r="B164" s="353"/>
      <c r="C164" s="353"/>
    </row>
    <row r="165" spans="2:3">
      <c r="B165" s="353"/>
      <c r="C165" s="353"/>
    </row>
    <row r="166" spans="2:3">
      <c r="B166" s="353"/>
      <c r="C166" s="353"/>
    </row>
    <row r="167" spans="2:3">
      <c r="B167" s="353"/>
      <c r="C167" s="353"/>
    </row>
    <row r="168" spans="2:3">
      <c r="B168" s="353"/>
      <c r="C168" s="353"/>
    </row>
    <row r="169" spans="2:3">
      <c r="B169" s="353"/>
      <c r="C169" s="353"/>
    </row>
    <row r="170" spans="2:3">
      <c r="B170" s="353"/>
      <c r="C170" s="353"/>
    </row>
    <row r="171" spans="2:3">
      <c r="B171" s="353"/>
      <c r="C171" s="353"/>
    </row>
    <row r="172" spans="2:3">
      <c r="B172" s="353"/>
      <c r="C172" s="353"/>
    </row>
    <row r="173" spans="2:3">
      <c r="B173" s="353"/>
      <c r="C173" s="353"/>
    </row>
    <row r="174" spans="2:3">
      <c r="B174" s="353"/>
      <c r="C174" s="353"/>
    </row>
    <row r="175" spans="2:3">
      <c r="B175" s="353"/>
      <c r="C175" s="353"/>
    </row>
    <row r="176" spans="2:3">
      <c r="B176" s="353"/>
      <c r="C176" s="353"/>
    </row>
    <row r="177" spans="2:3">
      <c r="B177" s="353"/>
      <c r="C177" s="353"/>
    </row>
    <row r="178" spans="2:3">
      <c r="B178" s="353"/>
      <c r="C178" s="353"/>
    </row>
    <row r="179" spans="2:3">
      <c r="B179" s="353"/>
      <c r="C179" s="353"/>
    </row>
    <row r="180" spans="2:3">
      <c r="B180" s="353"/>
      <c r="C180" s="353"/>
    </row>
    <row r="181" spans="2:3">
      <c r="B181" s="353"/>
      <c r="C181" s="353"/>
    </row>
    <row r="182" spans="2:3">
      <c r="B182" s="353"/>
      <c r="C182" s="353"/>
    </row>
    <row r="183" spans="2:3">
      <c r="B183" s="353"/>
      <c r="C183" s="353"/>
    </row>
    <row r="184" spans="2:3">
      <c r="B184" s="353"/>
      <c r="C184" s="353"/>
    </row>
    <row r="185" spans="2:3">
      <c r="B185" s="353"/>
      <c r="C185" s="353"/>
    </row>
    <row r="186" spans="2:3">
      <c r="B186" s="353"/>
      <c r="C186" s="353"/>
    </row>
    <row r="187" spans="2:3">
      <c r="B187" s="353"/>
      <c r="C187" s="353"/>
    </row>
    <row r="188" spans="2:3">
      <c r="B188" s="353"/>
      <c r="C188" s="353"/>
    </row>
    <row r="189" spans="2:3">
      <c r="B189" s="353"/>
      <c r="C189" s="353"/>
    </row>
    <row r="190" spans="2:3">
      <c r="B190" s="353"/>
      <c r="C190" s="353"/>
    </row>
    <row r="191" spans="2:3">
      <c r="B191" s="353"/>
      <c r="C191" s="353"/>
    </row>
    <row r="192" spans="2:3">
      <c r="B192" s="353"/>
      <c r="C192" s="353"/>
    </row>
    <row r="193" spans="2:3">
      <c r="B193" s="353"/>
      <c r="C193" s="353"/>
    </row>
    <row r="194" spans="2:3">
      <c r="B194" s="353"/>
      <c r="C194" s="353"/>
    </row>
    <row r="195" spans="2:3">
      <c r="B195" s="353"/>
      <c r="C195" s="353"/>
    </row>
    <row r="196" spans="2:3">
      <c r="B196" s="353"/>
      <c r="C196" s="353"/>
    </row>
    <row r="197" spans="2:3">
      <c r="B197" s="353"/>
      <c r="C197" s="353"/>
    </row>
    <row r="198" spans="2:3">
      <c r="B198" s="353"/>
      <c r="C198" s="353"/>
    </row>
    <row r="199" spans="2:3">
      <c r="B199" s="353"/>
      <c r="C199" s="353"/>
    </row>
    <row r="200" spans="2:3">
      <c r="B200" s="353"/>
      <c r="C200" s="353"/>
    </row>
    <row r="201" spans="2:3">
      <c r="B201" s="353"/>
      <c r="C201" s="353"/>
    </row>
    <row r="202" spans="2:3">
      <c r="B202" s="353"/>
      <c r="C202" s="353"/>
    </row>
    <row r="203" spans="2:3">
      <c r="B203" s="353"/>
      <c r="C203" s="353"/>
    </row>
    <row r="204" spans="2:3">
      <c r="B204" s="353"/>
      <c r="C204" s="353"/>
    </row>
    <row r="205" spans="2:3">
      <c r="B205" s="353"/>
      <c r="C205" s="353"/>
    </row>
    <row r="206" spans="2:3">
      <c r="B206" s="353"/>
      <c r="C206" s="353"/>
    </row>
    <row r="207" spans="2:3">
      <c r="B207" s="353"/>
      <c r="C207" s="353"/>
    </row>
    <row r="208" spans="2:3">
      <c r="B208" s="353"/>
      <c r="C208" s="353"/>
    </row>
    <row r="209" spans="2:3">
      <c r="B209" s="353"/>
      <c r="C209" s="353"/>
    </row>
    <row r="210" spans="2:3">
      <c r="B210" s="353"/>
      <c r="C210" s="353"/>
    </row>
    <row r="211" spans="2:3">
      <c r="B211" s="353"/>
      <c r="C211" s="353"/>
    </row>
    <row r="212" spans="2:3">
      <c r="B212" s="353"/>
      <c r="C212" s="353"/>
    </row>
    <row r="213" spans="2:3">
      <c r="B213" s="353"/>
      <c r="C213" s="353"/>
    </row>
    <row r="214" spans="2:3">
      <c r="B214" s="353"/>
      <c r="C214" s="353"/>
    </row>
    <row r="215" spans="2:3">
      <c r="B215" s="353"/>
      <c r="C215" s="353"/>
    </row>
    <row r="216" spans="2:3">
      <c r="B216" s="353"/>
      <c r="C216" s="353"/>
    </row>
    <row r="217" spans="2:3">
      <c r="B217" s="353"/>
      <c r="C217" s="353"/>
    </row>
    <row r="218" spans="2:3">
      <c r="B218" s="353"/>
      <c r="C218" s="353"/>
    </row>
    <row r="219" spans="2:3">
      <c r="B219" s="353"/>
      <c r="C219" s="353"/>
    </row>
    <row r="220" spans="2:3">
      <c r="B220" s="353"/>
      <c r="C220" s="353"/>
    </row>
    <row r="221" spans="2:3">
      <c r="B221" s="353"/>
      <c r="C221" s="353"/>
    </row>
    <row r="222" spans="2:3">
      <c r="B222" s="353"/>
      <c r="C222" s="353"/>
    </row>
    <row r="223" spans="2:3">
      <c r="B223" s="353"/>
      <c r="C223" s="353"/>
    </row>
    <row r="224" spans="2:3">
      <c r="B224" s="353"/>
      <c r="C224" s="353"/>
    </row>
    <row r="225" spans="2:3">
      <c r="B225" s="353"/>
      <c r="C225" s="353"/>
    </row>
    <row r="226" spans="2:3">
      <c r="B226" s="353"/>
      <c r="C226" s="353"/>
    </row>
    <row r="227" spans="2:3">
      <c r="B227" s="353"/>
      <c r="C227" s="353"/>
    </row>
    <row r="228" spans="2:3">
      <c r="B228" s="353"/>
      <c r="C228" s="353"/>
    </row>
    <row r="229" spans="2:3">
      <c r="B229" s="353"/>
      <c r="C229" s="353"/>
    </row>
    <row r="230" spans="2:3">
      <c r="B230" s="353"/>
      <c r="C230" s="353"/>
    </row>
    <row r="231" spans="2:3">
      <c r="B231" s="353"/>
      <c r="C231" s="353"/>
    </row>
    <row r="232" spans="2:3">
      <c r="B232" s="353"/>
      <c r="C232" s="353"/>
    </row>
    <row r="233" spans="2:3">
      <c r="B233" s="353"/>
      <c r="C233" s="353"/>
    </row>
    <row r="234" spans="2:3">
      <c r="B234" s="353"/>
      <c r="C234" s="353"/>
    </row>
    <row r="235" spans="2:3">
      <c r="B235" s="353"/>
      <c r="C235" s="353"/>
    </row>
    <row r="236" spans="2:3">
      <c r="B236" s="353"/>
      <c r="C236" s="353"/>
    </row>
    <row r="237" spans="2:3">
      <c r="B237" s="353"/>
      <c r="C237" s="353"/>
    </row>
    <row r="238" spans="2:3">
      <c r="B238" s="353"/>
      <c r="C238" s="353"/>
    </row>
    <row r="239" spans="2:3">
      <c r="B239" s="353"/>
      <c r="C239" s="353"/>
    </row>
    <row r="240" spans="2:3">
      <c r="B240" s="353"/>
      <c r="C240" s="353"/>
    </row>
    <row r="241" spans="2:3">
      <c r="B241" s="353"/>
      <c r="C241" s="353"/>
    </row>
    <row r="242" spans="2:3">
      <c r="B242" s="353"/>
      <c r="C242" s="353"/>
    </row>
    <row r="243" spans="2:3">
      <c r="B243" s="353"/>
      <c r="C243" s="353"/>
    </row>
    <row r="244" spans="2:3">
      <c r="B244" s="353"/>
      <c r="C244" s="353"/>
    </row>
    <row r="245" spans="2:3">
      <c r="B245" s="353"/>
      <c r="C245" s="353"/>
    </row>
    <row r="246" spans="2:3">
      <c r="B246" s="353"/>
      <c r="C246" s="353"/>
    </row>
    <row r="247" spans="2:3">
      <c r="B247" s="353"/>
      <c r="C247" s="353"/>
    </row>
    <row r="248" spans="2:3">
      <c r="B248" s="353"/>
      <c r="C248" s="353"/>
    </row>
    <row r="249" spans="2:3">
      <c r="B249" s="353"/>
      <c r="C249" s="353"/>
    </row>
    <row r="250" spans="2:3">
      <c r="B250" s="353"/>
      <c r="C250" s="353"/>
    </row>
    <row r="251" spans="2:3">
      <c r="B251" s="353"/>
      <c r="C251" s="353"/>
    </row>
    <row r="252" spans="2:3">
      <c r="B252" s="353"/>
      <c r="C252" s="353"/>
    </row>
    <row r="253" spans="2:3">
      <c r="B253" s="353"/>
      <c r="C253" s="353"/>
    </row>
    <row r="254" spans="2:3">
      <c r="B254" s="353"/>
      <c r="C254" s="353"/>
    </row>
    <row r="255" spans="2:3">
      <c r="B255" s="353"/>
      <c r="C255" s="353"/>
    </row>
    <row r="256" spans="2:3">
      <c r="B256" s="353"/>
      <c r="C256" s="353"/>
    </row>
    <row r="257" spans="2:3">
      <c r="B257" s="353"/>
      <c r="C257" s="353"/>
    </row>
    <row r="258" spans="2:3">
      <c r="B258" s="353"/>
      <c r="C258" s="353"/>
    </row>
    <row r="259" spans="2:3">
      <c r="B259" s="353"/>
      <c r="C259" s="353"/>
    </row>
    <row r="260" spans="2:3">
      <c r="B260" s="353"/>
      <c r="C260" s="353"/>
    </row>
    <row r="261" spans="2:3">
      <c r="B261" s="353"/>
      <c r="C261" s="353"/>
    </row>
    <row r="262" spans="2:3">
      <c r="B262" s="353"/>
      <c r="C262" s="353"/>
    </row>
    <row r="263" spans="2:3">
      <c r="B263" s="353"/>
      <c r="C263" s="353"/>
    </row>
    <row r="264" spans="2:3">
      <c r="B264" s="353"/>
      <c r="C264" s="353"/>
    </row>
    <row r="265" spans="2:3">
      <c r="B265" s="353"/>
      <c r="C265" s="353"/>
    </row>
    <row r="266" spans="2:3">
      <c r="B266" s="353"/>
      <c r="C266" s="353"/>
    </row>
    <row r="267" spans="2:3">
      <c r="B267" s="353"/>
      <c r="C267" s="353"/>
    </row>
    <row r="268" spans="2:3">
      <c r="B268" s="353"/>
      <c r="C268" s="353"/>
    </row>
    <row r="269" spans="2:3">
      <c r="B269" s="353"/>
      <c r="C269" s="353"/>
    </row>
    <row r="270" spans="2:3">
      <c r="B270" s="353"/>
      <c r="C270" s="353"/>
    </row>
    <row r="271" spans="2:3">
      <c r="B271" s="353"/>
      <c r="C271" s="353"/>
    </row>
    <row r="272" spans="2:3">
      <c r="B272" s="353"/>
      <c r="C272" s="353"/>
    </row>
    <row r="273" spans="2:3">
      <c r="B273" s="353"/>
      <c r="C273" s="353"/>
    </row>
    <row r="274" spans="2:3">
      <c r="B274" s="353"/>
      <c r="C274" s="353"/>
    </row>
    <row r="275" spans="2:3">
      <c r="B275" s="353"/>
      <c r="C275" s="353"/>
    </row>
    <row r="276" spans="2:3">
      <c r="B276" s="353"/>
      <c r="C276" s="353"/>
    </row>
    <row r="277" spans="2:3">
      <c r="B277" s="353"/>
      <c r="C277" s="353"/>
    </row>
    <row r="278" spans="2:3">
      <c r="B278" s="353"/>
      <c r="C278" s="353"/>
    </row>
    <row r="279" spans="2:3">
      <c r="B279" s="353"/>
      <c r="C279" s="353"/>
    </row>
    <row r="280" spans="2:3">
      <c r="B280" s="353"/>
      <c r="C280" s="353"/>
    </row>
    <row r="281" spans="2:3">
      <c r="B281" s="353"/>
      <c r="C281" s="353"/>
    </row>
    <row r="282" spans="2:3">
      <c r="B282" s="353"/>
      <c r="C282" s="353"/>
    </row>
    <row r="283" spans="2:3">
      <c r="B283" s="353"/>
      <c r="C283" s="353"/>
    </row>
    <row r="284" spans="2:3">
      <c r="B284" s="353"/>
      <c r="C284" s="353"/>
    </row>
    <row r="285" spans="2:3">
      <c r="B285" s="353"/>
      <c r="C285" s="353"/>
    </row>
    <row r="286" spans="2:3">
      <c r="B286" s="353"/>
      <c r="C286" s="353"/>
    </row>
    <row r="287" spans="2:3">
      <c r="B287" s="353"/>
      <c r="C287" s="353"/>
    </row>
    <row r="288" spans="2:3">
      <c r="B288" s="353"/>
      <c r="C288" s="353"/>
    </row>
    <row r="289" spans="2:3">
      <c r="B289" s="353"/>
      <c r="C289" s="353"/>
    </row>
    <row r="290" spans="2:3">
      <c r="B290" s="353"/>
      <c r="C290" s="353"/>
    </row>
    <row r="291" spans="2:3">
      <c r="B291" s="353"/>
      <c r="C291" s="353"/>
    </row>
    <row r="292" spans="2:3">
      <c r="B292" s="353"/>
      <c r="C292" s="353"/>
    </row>
    <row r="293" spans="2:3">
      <c r="B293" s="353"/>
      <c r="C293" s="353"/>
    </row>
    <row r="294" spans="2:3">
      <c r="B294" s="353"/>
      <c r="C294" s="353"/>
    </row>
    <row r="295" spans="2:3">
      <c r="B295" s="353"/>
      <c r="C295" s="353"/>
    </row>
    <row r="296" spans="2:3">
      <c r="B296" s="353"/>
      <c r="C296" s="353"/>
    </row>
    <row r="297" spans="2:3">
      <c r="B297" s="353"/>
      <c r="C297" s="353"/>
    </row>
    <row r="298" spans="2:3">
      <c r="B298" s="353"/>
      <c r="C298" s="353"/>
    </row>
    <row r="299" spans="2:3">
      <c r="B299" s="353"/>
      <c r="C299" s="353"/>
    </row>
    <row r="300" spans="2:3">
      <c r="B300" s="353"/>
      <c r="C300" s="353"/>
    </row>
    <row r="301" spans="2:3">
      <c r="B301" s="353"/>
      <c r="C301" s="353"/>
    </row>
    <row r="302" spans="2:3">
      <c r="B302" s="353"/>
      <c r="C302" s="353"/>
    </row>
    <row r="303" spans="2:3">
      <c r="B303" s="353"/>
      <c r="C303" s="353"/>
    </row>
    <row r="304" spans="2:3">
      <c r="B304" s="353"/>
      <c r="C304" s="353"/>
    </row>
    <row r="305" spans="2:3">
      <c r="B305" s="353"/>
      <c r="C305" s="353"/>
    </row>
    <row r="306" spans="2:3">
      <c r="B306" s="353"/>
      <c r="C306" s="353"/>
    </row>
    <row r="307" spans="2:3">
      <c r="B307" s="353"/>
      <c r="C307" s="353"/>
    </row>
    <row r="308" spans="2:3">
      <c r="B308" s="353"/>
      <c r="C308" s="353"/>
    </row>
    <row r="309" spans="2:3">
      <c r="B309" s="353"/>
      <c r="C309" s="353"/>
    </row>
    <row r="310" spans="2:3">
      <c r="B310" s="353"/>
      <c r="C310" s="353"/>
    </row>
    <row r="311" spans="2:3">
      <c r="B311" s="353"/>
      <c r="C311" s="353"/>
    </row>
    <row r="312" spans="2:3">
      <c r="B312" s="353"/>
      <c r="C312" s="353"/>
    </row>
    <row r="313" spans="2:3">
      <c r="B313" s="353"/>
      <c r="C313" s="353"/>
    </row>
    <row r="314" spans="2:3">
      <c r="B314" s="353"/>
      <c r="C314" s="353"/>
    </row>
    <row r="315" spans="2:3">
      <c r="B315" s="353"/>
      <c r="C315" s="353"/>
    </row>
    <row r="316" spans="2:3">
      <c r="B316" s="353"/>
      <c r="C316" s="353"/>
    </row>
    <row r="317" spans="2:3">
      <c r="B317" s="353"/>
      <c r="C317" s="353"/>
    </row>
    <row r="318" spans="2:3">
      <c r="B318" s="353"/>
      <c r="C318" s="353"/>
    </row>
    <row r="319" spans="2:3">
      <c r="B319" s="353"/>
      <c r="C319" s="353"/>
    </row>
    <row r="320" spans="2:3">
      <c r="B320" s="353"/>
      <c r="C320" s="353"/>
    </row>
    <row r="321" spans="2:3">
      <c r="B321" s="353"/>
      <c r="C321" s="353"/>
    </row>
    <row r="322" spans="2:3">
      <c r="B322" s="353"/>
      <c r="C322" s="353"/>
    </row>
    <row r="323" spans="2:3">
      <c r="B323" s="353"/>
      <c r="C323" s="353"/>
    </row>
    <row r="324" spans="2:3">
      <c r="B324" s="353"/>
      <c r="C324" s="353"/>
    </row>
    <row r="325" spans="2:3">
      <c r="B325" s="353"/>
      <c r="C325" s="353"/>
    </row>
    <row r="326" spans="2:3">
      <c r="B326" s="353"/>
      <c r="C326" s="353"/>
    </row>
    <row r="327" spans="2:3">
      <c r="B327" s="353"/>
      <c r="C327" s="353"/>
    </row>
    <row r="328" spans="2:3">
      <c r="B328" s="353"/>
      <c r="C328" s="353"/>
    </row>
    <row r="329" spans="2:3">
      <c r="B329" s="353"/>
      <c r="C329" s="353"/>
    </row>
    <row r="330" spans="2:3">
      <c r="B330" s="353"/>
      <c r="C330" s="353"/>
    </row>
    <row r="331" spans="2:3">
      <c r="B331" s="353"/>
      <c r="C331" s="353"/>
    </row>
    <row r="332" spans="2:3">
      <c r="B332" s="353"/>
      <c r="C332" s="353"/>
    </row>
    <row r="333" spans="2:3">
      <c r="B333" s="353"/>
      <c r="C333" s="353"/>
    </row>
    <row r="334" spans="2:3">
      <c r="B334" s="353"/>
      <c r="C334" s="353"/>
    </row>
    <row r="335" spans="2:3">
      <c r="B335" s="353"/>
      <c r="C335" s="353"/>
    </row>
    <row r="336" spans="2:3">
      <c r="B336" s="353"/>
      <c r="C336" s="353"/>
    </row>
    <row r="337" spans="2:3">
      <c r="B337" s="353"/>
      <c r="C337" s="353"/>
    </row>
    <row r="338" spans="2:3">
      <c r="B338" s="353"/>
      <c r="C338" s="353"/>
    </row>
    <row r="339" spans="2:3">
      <c r="B339" s="353"/>
      <c r="C339" s="353"/>
    </row>
    <row r="340" spans="2:3">
      <c r="B340" s="353"/>
      <c r="C340" s="353"/>
    </row>
    <row r="341" spans="2:3">
      <c r="B341" s="353"/>
      <c r="C341" s="353"/>
    </row>
    <row r="342" spans="2:3">
      <c r="B342" s="353"/>
      <c r="C342" s="353"/>
    </row>
    <row r="343" spans="2:3">
      <c r="B343" s="353"/>
      <c r="C343" s="353"/>
    </row>
    <row r="344" spans="2:3">
      <c r="B344" s="353"/>
      <c r="C344" s="353"/>
    </row>
    <row r="345" spans="2:3">
      <c r="B345" s="353"/>
      <c r="C345" s="353"/>
    </row>
    <row r="346" spans="2:3">
      <c r="B346" s="353"/>
      <c r="C346" s="353"/>
    </row>
    <row r="347" spans="2:3">
      <c r="B347" s="353"/>
      <c r="C347" s="353"/>
    </row>
    <row r="348" spans="2:3">
      <c r="B348" s="353"/>
      <c r="C348" s="353"/>
    </row>
    <row r="349" spans="2:3">
      <c r="B349" s="353"/>
      <c r="C349" s="353"/>
    </row>
    <row r="350" spans="2:3">
      <c r="B350" s="353"/>
      <c r="C350" s="353"/>
    </row>
    <row r="351" spans="2:3">
      <c r="B351" s="353"/>
      <c r="C351" s="353"/>
    </row>
    <row r="352" spans="2:3">
      <c r="B352" s="353"/>
      <c r="C352" s="353"/>
    </row>
    <row r="353" spans="2:3">
      <c r="B353" s="353"/>
      <c r="C353" s="353"/>
    </row>
    <row r="354" spans="2:3">
      <c r="B354" s="353"/>
      <c r="C354" s="353"/>
    </row>
    <row r="355" spans="2:3">
      <c r="B355" s="353"/>
      <c r="C355" s="353"/>
    </row>
    <row r="356" spans="2:3">
      <c r="B356" s="353"/>
      <c r="C356" s="353"/>
    </row>
    <row r="357" spans="2:3">
      <c r="B357" s="353"/>
      <c r="C357" s="353"/>
    </row>
    <row r="358" spans="2:3">
      <c r="B358" s="353"/>
      <c r="C358" s="353"/>
    </row>
    <row r="359" spans="2:3">
      <c r="B359" s="353"/>
      <c r="C359" s="353"/>
    </row>
    <row r="360" spans="2:3">
      <c r="B360" s="353"/>
      <c r="C360" s="353"/>
    </row>
    <row r="361" spans="2:3">
      <c r="B361" s="353"/>
      <c r="C361" s="353"/>
    </row>
    <row r="362" spans="2:3">
      <c r="B362" s="353"/>
      <c r="C362" s="353"/>
    </row>
    <row r="363" spans="2:3">
      <c r="B363" s="353"/>
      <c r="C363" s="353"/>
    </row>
    <row r="364" spans="2:3">
      <c r="B364" s="353"/>
      <c r="C364" s="353"/>
    </row>
    <row r="365" spans="2:3">
      <c r="B365" s="353"/>
      <c r="C365" s="353"/>
    </row>
    <row r="366" spans="2:3">
      <c r="B366" s="353"/>
      <c r="C366" s="353"/>
    </row>
    <row r="367" spans="2:3">
      <c r="B367" s="353"/>
      <c r="C367" s="353"/>
    </row>
    <row r="368" spans="2:3">
      <c r="B368" s="353"/>
      <c r="C368" s="353"/>
    </row>
    <row r="369" spans="2:3">
      <c r="B369" s="353"/>
      <c r="C369" s="353"/>
    </row>
    <row r="370" spans="2:3">
      <c r="B370" s="353"/>
      <c r="C370" s="353"/>
    </row>
    <row r="371" spans="2:3">
      <c r="B371" s="353"/>
      <c r="C371" s="353"/>
    </row>
    <row r="372" spans="2:3">
      <c r="B372" s="353"/>
      <c r="C372" s="353"/>
    </row>
    <row r="373" spans="2:3">
      <c r="B373" s="353"/>
      <c r="C373" s="353"/>
    </row>
    <row r="374" spans="2:3">
      <c r="B374" s="353"/>
      <c r="C374" s="353"/>
    </row>
    <row r="375" spans="2:3">
      <c r="B375" s="353"/>
      <c r="C375" s="353"/>
    </row>
    <row r="376" spans="2:3">
      <c r="B376" s="353"/>
      <c r="C376" s="353"/>
    </row>
    <row r="377" spans="2:3">
      <c r="B377" s="353"/>
      <c r="C377" s="353"/>
    </row>
    <row r="378" spans="2:3">
      <c r="B378" s="353"/>
      <c r="C378" s="353"/>
    </row>
    <row r="379" spans="2:3">
      <c r="B379" s="353"/>
      <c r="C379" s="353"/>
    </row>
    <row r="380" spans="2:3">
      <c r="B380" s="353"/>
      <c r="C380" s="353"/>
    </row>
    <row r="381" spans="2:3">
      <c r="B381" s="353"/>
      <c r="C381" s="353"/>
    </row>
    <row r="382" spans="2:3">
      <c r="B382" s="353"/>
      <c r="C382" s="353"/>
    </row>
    <row r="383" spans="2:3">
      <c r="B383" s="353"/>
      <c r="C383" s="353"/>
    </row>
    <row r="384" spans="2:3">
      <c r="B384" s="353"/>
      <c r="C384" s="353"/>
    </row>
    <row r="385" spans="2:3">
      <c r="B385" s="353"/>
      <c r="C385" s="353"/>
    </row>
    <row r="386" spans="2:3">
      <c r="B386" s="353"/>
      <c r="C386" s="353"/>
    </row>
    <row r="387" spans="2:3">
      <c r="B387" s="353"/>
      <c r="C387" s="353"/>
    </row>
    <row r="388" spans="2:3">
      <c r="B388" s="353"/>
      <c r="C388" s="353"/>
    </row>
    <row r="389" spans="2:3">
      <c r="B389" s="353"/>
      <c r="C389" s="353"/>
    </row>
    <row r="390" spans="2:3">
      <c r="B390" s="353"/>
      <c r="C390" s="353"/>
    </row>
    <row r="391" spans="2:3">
      <c r="B391" s="353"/>
      <c r="C391" s="353"/>
    </row>
    <row r="392" spans="2:3">
      <c r="B392" s="353"/>
      <c r="C392" s="353"/>
    </row>
    <row r="393" spans="2:3">
      <c r="B393" s="353"/>
      <c r="C393" s="353"/>
    </row>
    <row r="394" spans="2:3">
      <c r="B394" s="353"/>
      <c r="C394" s="353"/>
    </row>
    <row r="395" spans="2:3">
      <c r="B395" s="353"/>
      <c r="C395" s="353"/>
    </row>
    <row r="396" spans="2:3">
      <c r="B396" s="353"/>
      <c r="C396" s="353"/>
    </row>
    <row r="397" spans="2:3">
      <c r="B397" s="353"/>
      <c r="C397" s="353"/>
    </row>
    <row r="398" spans="2:3">
      <c r="B398" s="353"/>
      <c r="C398" s="353"/>
    </row>
    <row r="399" spans="2:3">
      <c r="B399" s="353"/>
      <c r="C399" s="353"/>
    </row>
    <row r="400" spans="2:3">
      <c r="B400" s="353"/>
      <c r="C400" s="353"/>
    </row>
    <row r="401" spans="2:3">
      <c r="B401" s="353"/>
      <c r="C401" s="353"/>
    </row>
    <row r="402" spans="2:3">
      <c r="B402" s="353"/>
      <c r="C402" s="353"/>
    </row>
    <row r="403" spans="2:3">
      <c r="B403" s="353"/>
      <c r="C403" s="353"/>
    </row>
    <row r="404" spans="2:3">
      <c r="B404" s="353"/>
      <c r="C404" s="353"/>
    </row>
    <row r="405" spans="2:3">
      <c r="B405" s="353"/>
      <c r="C405" s="353"/>
    </row>
    <row r="406" spans="2:3">
      <c r="B406" s="353"/>
      <c r="C406" s="353"/>
    </row>
    <row r="407" spans="2:3">
      <c r="B407" s="353"/>
      <c r="C407" s="353"/>
    </row>
    <row r="408" spans="2:3">
      <c r="B408" s="353"/>
      <c r="C408" s="353"/>
    </row>
    <row r="409" spans="2:3">
      <c r="B409" s="353"/>
      <c r="C409" s="353"/>
    </row>
    <row r="410" spans="2:3">
      <c r="B410" s="353"/>
      <c r="C410" s="353"/>
    </row>
    <row r="411" spans="2:3">
      <c r="B411" s="353"/>
      <c r="C411" s="353"/>
    </row>
    <row r="412" spans="2:3">
      <c r="B412" s="353"/>
      <c r="C412" s="353"/>
    </row>
    <row r="413" spans="2:3">
      <c r="B413" s="353"/>
      <c r="C413" s="353"/>
    </row>
    <row r="414" spans="2:3">
      <c r="B414" s="353"/>
      <c r="C414" s="353"/>
    </row>
    <row r="415" spans="2:3">
      <c r="B415" s="353"/>
      <c r="C415" s="353"/>
    </row>
    <row r="416" spans="2:3">
      <c r="B416" s="353"/>
      <c r="C416" s="353"/>
    </row>
    <row r="417" spans="2:3">
      <c r="B417" s="353"/>
      <c r="C417" s="353"/>
    </row>
    <row r="418" spans="2:3">
      <c r="B418" s="353"/>
      <c r="C418" s="353"/>
    </row>
    <row r="419" spans="2:3">
      <c r="B419" s="353"/>
      <c r="C419" s="353"/>
    </row>
    <row r="420" spans="2:3">
      <c r="B420" s="353"/>
      <c r="C420" s="353"/>
    </row>
    <row r="421" spans="2:3">
      <c r="B421" s="353"/>
      <c r="C421" s="353"/>
    </row>
    <row r="422" spans="2:3">
      <c r="B422" s="353"/>
      <c r="C422" s="353"/>
    </row>
    <row r="423" spans="2:3">
      <c r="B423" s="353"/>
      <c r="C423" s="353"/>
    </row>
    <row r="424" spans="2:3">
      <c r="B424" s="353"/>
      <c r="C424" s="353"/>
    </row>
    <row r="425" spans="2:3">
      <c r="B425" s="353"/>
      <c r="C425" s="353"/>
    </row>
    <row r="426" spans="2:3">
      <c r="B426" s="353"/>
      <c r="C426" s="353"/>
    </row>
    <row r="427" spans="2:3">
      <c r="B427" s="353"/>
      <c r="C427" s="353"/>
    </row>
    <row r="428" spans="2:3">
      <c r="B428" s="353"/>
      <c r="C428" s="353"/>
    </row>
    <row r="429" spans="2:3">
      <c r="B429" s="353"/>
      <c r="C429" s="353"/>
    </row>
    <row r="430" spans="2:3">
      <c r="B430" s="353"/>
      <c r="C430" s="353"/>
    </row>
    <row r="431" spans="2:3">
      <c r="B431" s="353"/>
      <c r="C431" s="353"/>
    </row>
    <row r="432" spans="2:3">
      <c r="B432" s="353"/>
      <c r="C432" s="353"/>
    </row>
    <row r="433" spans="2:3">
      <c r="B433" s="353"/>
      <c r="C433" s="353"/>
    </row>
    <row r="434" spans="2:3">
      <c r="B434" s="353"/>
      <c r="C434" s="353"/>
    </row>
    <row r="435" spans="2:3">
      <c r="B435" s="353"/>
      <c r="C435" s="353"/>
    </row>
    <row r="436" spans="2:3">
      <c r="B436" s="353"/>
      <c r="C436" s="353"/>
    </row>
    <row r="437" spans="2:3">
      <c r="B437" s="353"/>
      <c r="C437" s="353"/>
    </row>
    <row r="438" spans="2:3">
      <c r="B438" s="353"/>
      <c r="C438" s="353"/>
    </row>
    <row r="439" spans="2:3">
      <c r="B439" s="353"/>
      <c r="C439" s="353"/>
    </row>
    <row r="440" spans="2:3">
      <c r="B440" s="353"/>
      <c r="C440" s="353"/>
    </row>
    <row r="441" spans="2:3">
      <c r="B441" s="353"/>
      <c r="C441" s="353"/>
    </row>
    <row r="442" spans="2:3">
      <c r="B442" s="353"/>
      <c r="C442" s="353"/>
    </row>
    <row r="443" spans="2:3">
      <c r="B443" s="353"/>
      <c r="C443" s="353"/>
    </row>
    <row r="444" spans="2:3">
      <c r="B444" s="353"/>
      <c r="C444" s="353"/>
    </row>
    <row r="445" spans="2:3">
      <c r="B445" s="353"/>
      <c r="C445" s="353"/>
    </row>
    <row r="446" spans="2:3">
      <c r="B446" s="353"/>
      <c r="C446" s="353"/>
    </row>
    <row r="447" spans="2:3">
      <c r="B447" s="353"/>
      <c r="C447" s="353"/>
    </row>
    <row r="448" spans="2:3">
      <c r="B448" s="353"/>
      <c r="C448" s="353"/>
    </row>
    <row r="449" spans="2:3">
      <c r="B449" s="353"/>
      <c r="C449" s="353"/>
    </row>
    <row r="450" spans="2:3">
      <c r="B450" s="353"/>
      <c r="C450" s="353"/>
    </row>
    <row r="451" spans="2:3">
      <c r="B451" s="353"/>
      <c r="C451" s="353"/>
    </row>
    <row r="452" spans="2:3">
      <c r="B452" s="353"/>
      <c r="C452" s="353"/>
    </row>
    <row r="453" spans="2:3">
      <c r="B453" s="353"/>
      <c r="C453" s="353"/>
    </row>
    <row r="454" spans="2:3">
      <c r="B454" s="353"/>
      <c r="C454" s="353"/>
    </row>
    <row r="455" spans="2:3">
      <c r="B455" s="353"/>
      <c r="C455" s="353"/>
    </row>
    <row r="456" spans="2:3">
      <c r="B456" s="353"/>
      <c r="C456" s="353"/>
    </row>
    <row r="457" spans="2:3">
      <c r="B457" s="353"/>
      <c r="C457" s="353"/>
    </row>
    <row r="458" spans="2:3">
      <c r="B458" s="353"/>
      <c r="C458" s="353"/>
    </row>
    <row r="459" spans="2:3">
      <c r="B459" s="353"/>
      <c r="C459" s="353"/>
    </row>
    <row r="460" spans="2:3">
      <c r="B460" s="353"/>
      <c r="C460" s="353"/>
    </row>
    <row r="461" spans="2:3">
      <c r="B461" s="353"/>
      <c r="C461" s="353"/>
    </row>
    <row r="462" spans="2:3">
      <c r="B462" s="353"/>
      <c r="C462" s="353"/>
    </row>
    <row r="463" spans="2:3">
      <c r="B463" s="353"/>
      <c r="C463" s="353"/>
    </row>
    <row r="464" spans="2:3">
      <c r="B464" s="353"/>
      <c r="C464" s="353"/>
    </row>
    <row r="465" spans="2:3">
      <c r="B465" s="353"/>
      <c r="C465" s="353"/>
    </row>
    <row r="466" spans="2:3">
      <c r="B466" s="353"/>
      <c r="C466" s="353"/>
    </row>
    <row r="467" spans="2:3">
      <c r="B467" s="353"/>
      <c r="C467" s="353"/>
    </row>
    <row r="468" spans="2:3">
      <c r="B468" s="353"/>
      <c r="C468" s="353"/>
    </row>
    <row r="469" spans="2:3">
      <c r="B469" s="353"/>
      <c r="C469" s="353"/>
    </row>
    <row r="470" spans="2:3">
      <c r="B470" s="353"/>
      <c r="C470" s="353"/>
    </row>
    <row r="471" spans="2:3">
      <c r="B471" s="353"/>
      <c r="C471" s="353"/>
    </row>
    <row r="472" spans="2:3">
      <c r="B472" s="353"/>
      <c r="C472" s="353"/>
    </row>
    <row r="473" spans="2:3">
      <c r="B473" s="353"/>
      <c r="C473" s="353"/>
    </row>
    <row r="474" spans="2:3">
      <c r="B474" s="353"/>
      <c r="C474" s="353"/>
    </row>
    <row r="475" spans="2:3">
      <c r="B475" s="353"/>
      <c r="C475" s="353"/>
    </row>
    <row r="476" spans="2:3">
      <c r="B476" s="353"/>
      <c r="C476" s="353"/>
    </row>
    <row r="477" spans="2:3">
      <c r="B477" s="353"/>
      <c r="C477" s="353"/>
    </row>
    <row r="478" spans="2:3">
      <c r="B478" s="353"/>
      <c r="C478" s="353"/>
    </row>
    <row r="479" spans="2:3">
      <c r="B479" s="353"/>
      <c r="C479" s="353"/>
    </row>
    <row r="480" spans="2:3">
      <c r="B480" s="353"/>
      <c r="C480" s="353"/>
    </row>
    <row r="481" spans="2:3">
      <c r="B481" s="353"/>
      <c r="C481" s="353"/>
    </row>
    <row r="482" spans="2:3">
      <c r="B482" s="353"/>
      <c r="C482" s="353"/>
    </row>
    <row r="483" spans="2:3">
      <c r="B483" s="353"/>
      <c r="C483" s="353"/>
    </row>
    <row r="484" spans="2:3">
      <c r="B484" s="353"/>
      <c r="C484" s="353"/>
    </row>
    <row r="485" spans="2:3">
      <c r="B485" s="353"/>
      <c r="C485" s="353"/>
    </row>
    <row r="486" spans="2:3">
      <c r="B486" s="353"/>
      <c r="C486" s="353"/>
    </row>
    <row r="487" spans="2:3">
      <c r="B487" s="353"/>
      <c r="C487" s="353"/>
    </row>
    <row r="488" spans="2:3">
      <c r="B488" s="353"/>
      <c r="C488" s="353"/>
    </row>
    <row r="489" spans="2:3">
      <c r="B489" s="353"/>
      <c r="C489" s="353"/>
    </row>
    <row r="490" spans="2:3">
      <c r="B490" s="353"/>
      <c r="C490" s="353"/>
    </row>
    <row r="491" spans="2:3">
      <c r="B491" s="353"/>
      <c r="C491" s="353"/>
    </row>
    <row r="492" spans="2:3">
      <c r="B492" s="353"/>
      <c r="C492" s="353"/>
    </row>
    <row r="493" spans="2:3">
      <c r="B493" s="353"/>
      <c r="C493" s="353"/>
    </row>
    <row r="494" spans="2:3">
      <c r="B494" s="353"/>
      <c r="C494" s="353"/>
    </row>
    <row r="495" spans="2:3">
      <c r="B495" s="353"/>
      <c r="C495" s="353"/>
    </row>
    <row r="496" spans="2:3">
      <c r="B496" s="353"/>
      <c r="C496" s="353"/>
    </row>
    <row r="497" spans="2:3">
      <c r="B497" s="353"/>
      <c r="C497" s="353"/>
    </row>
    <row r="498" spans="2:3">
      <c r="B498" s="353"/>
      <c r="C498" s="353"/>
    </row>
    <row r="499" spans="2:3">
      <c r="B499" s="353"/>
      <c r="C499" s="353"/>
    </row>
    <row r="500" spans="2:3">
      <c r="B500" s="353"/>
      <c r="C500" s="353"/>
    </row>
    <row r="501" spans="2:3">
      <c r="B501" s="353"/>
      <c r="C501" s="353"/>
    </row>
    <row r="502" spans="2:3">
      <c r="B502" s="353"/>
      <c r="C502" s="353"/>
    </row>
    <row r="503" spans="2:3">
      <c r="B503" s="353"/>
      <c r="C503" s="353"/>
    </row>
    <row r="504" spans="2:3">
      <c r="B504" s="353"/>
      <c r="C504" s="353"/>
    </row>
    <row r="505" spans="2:3">
      <c r="B505" s="353"/>
      <c r="C505" s="353"/>
    </row>
    <row r="506" spans="2:3">
      <c r="B506" s="353"/>
      <c r="C506" s="353"/>
    </row>
    <row r="507" spans="2:3">
      <c r="B507" s="353"/>
      <c r="C507" s="353"/>
    </row>
    <row r="508" spans="2:3">
      <c r="B508" s="353"/>
      <c r="C508" s="353"/>
    </row>
    <row r="509" spans="2:3">
      <c r="B509" s="353"/>
      <c r="C509" s="353"/>
    </row>
    <row r="510" spans="2:3">
      <c r="B510" s="353"/>
      <c r="C510" s="353"/>
    </row>
    <row r="511" spans="2:3">
      <c r="B511" s="353"/>
      <c r="C511" s="353"/>
    </row>
    <row r="512" spans="2:3">
      <c r="B512" s="353"/>
      <c r="C512" s="353"/>
    </row>
    <row r="513" spans="2:3">
      <c r="B513" s="353"/>
      <c r="C513" s="353"/>
    </row>
    <row r="514" spans="2:3">
      <c r="B514" s="353"/>
      <c r="C514" s="353"/>
    </row>
    <row r="515" spans="2:3">
      <c r="B515" s="353"/>
      <c r="C515" s="353"/>
    </row>
    <row r="516" spans="2:3">
      <c r="B516" s="353"/>
      <c r="C516" s="353"/>
    </row>
    <row r="517" spans="2:3">
      <c r="B517" s="353"/>
      <c r="C517" s="353"/>
    </row>
    <row r="518" spans="2:3">
      <c r="B518" s="353"/>
      <c r="C518" s="353"/>
    </row>
    <row r="519" spans="2:3">
      <c r="B519" s="353"/>
      <c r="C519" s="353"/>
    </row>
    <row r="520" spans="2:3">
      <c r="B520" s="353"/>
      <c r="C520" s="353"/>
    </row>
    <row r="521" spans="2:3">
      <c r="B521" s="353"/>
      <c r="C521" s="353"/>
    </row>
    <row r="522" spans="2:3">
      <c r="B522" s="353"/>
      <c r="C522" s="353"/>
    </row>
    <row r="523" spans="2:3">
      <c r="B523" s="353"/>
      <c r="C523" s="353"/>
    </row>
    <row r="524" spans="2:3">
      <c r="B524" s="353"/>
      <c r="C524" s="353"/>
    </row>
    <row r="525" spans="2:3">
      <c r="B525" s="353"/>
      <c r="C525" s="353"/>
    </row>
    <row r="526" spans="2:3">
      <c r="B526" s="353"/>
      <c r="C526" s="353"/>
    </row>
    <row r="527" spans="2:3">
      <c r="B527" s="353"/>
      <c r="C527" s="353"/>
    </row>
    <row r="528" spans="2:3">
      <c r="B528" s="353"/>
      <c r="C528" s="353"/>
    </row>
    <row r="529" spans="2:3">
      <c r="B529" s="353"/>
      <c r="C529" s="353"/>
    </row>
    <row r="530" spans="2:3">
      <c r="B530" s="353"/>
      <c r="C530" s="353"/>
    </row>
    <row r="531" spans="2:3">
      <c r="B531" s="353"/>
      <c r="C531" s="353"/>
    </row>
    <row r="532" spans="2:3">
      <c r="B532" s="353"/>
      <c r="C532" s="353"/>
    </row>
    <row r="533" spans="2:3">
      <c r="B533" s="353"/>
      <c r="C533" s="353"/>
    </row>
    <row r="534" spans="2:3">
      <c r="B534" s="353"/>
      <c r="C534" s="353"/>
    </row>
    <row r="535" spans="2:3">
      <c r="B535" s="353"/>
      <c r="C535" s="353"/>
    </row>
    <row r="536" spans="2:3">
      <c r="B536" s="353"/>
      <c r="C536" s="353"/>
    </row>
    <row r="537" spans="2:3">
      <c r="B537" s="353"/>
      <c r="C537" s="353"/>
    </row>
    <row r="538" spans="2:3">
      <c r="B538" s="353"/>
      <c r="C538" s="353"/>
    </row>
    <row r="539" spans="2:3">
      <c r="B539" s="353"/>
      <c r="C539" s="353"/>
    </row>
    <row r="540" spans="2:3">
      <c r="B540" s="353"/>
      <c r="C540" s="353"/>
    </row>
    <row r="541" spans="2:3">
      <c r="B541" s="353"/>
      <c r="C541" s="353"/>
    </row>
    <row r="542" spans="2:3">
      <c r="B542" s="353"/>
      <c r="C542" s="353"/>
    </row>
    <row r="543" spans="2:3">
      <c r="B543" s="353"/>
      <c r="C543" s="353"/>
    </row>
    <row r="544" spans="2:3">
      <c r="B544" s="353"/>
      <c r="C544" s="353"/>
    </row>
    <row r="545" spans="2:3">
      <c r="B545" s="353"/>
      <c r="C545" s="353"/>
    </row>
    <row r="546" spans="2:3">
      <c r="B546" s="353"/>
      <c r="C546" s="353"/>
    </row>
    <row r="547" spans="2:3">
      <c r="B547" s="353"/>
      <c r="C547" s="353"/>
    </row>
    <row r="548" spans="2:3">
      <c r="B548" s="353"/>
      <c r="C548" s="353"/>
    </row>
    <row r="549" spans="2:3">
      <c r="B549" s="353"/>
      <c r="C549" s="353"/>
    </row>
    <row r="550" spans="2:3">
      <c r="B550" s="353"/>
      <c r="C550" s="353"/>
    </row>
    <row r="551" spans="2:3">
      <c r="B551" s="353"/>
      <c r="C551" s="353"/>
    </row>
    <row r="552" spans="2:3">
      <c r="B552" s="353"/>
      <c r="C552" s="353"/>
    </row>
    <row r="553" spans="2:3">
      <c r="B553" s="353"/>
      <c r="C553" s="353"/>
    </row>
    <row r="554" spans="2:3">
      <c r="B554" s="353"/>
      <c r="C554" s="353"/>
    </row>
    <row r="555" spans="2:3">
      <c r="B555" s="353"/>
      <c r="C555" s="353"/>
    </row>
    <row r="556" spans="2:3">
      <c r="B556" s="353"/>
      <c r="C556" s="353"/>
    </row>
    <row r="557" spans="2:3">
      <c r="B557" s="353"/>
      <c r="C557" s="353"/>
    </row>
    <row r="558" spans="2:3">
      <c r="B558" s="353"/>
      <c r="C558" s="353"/>
    </row>
    <row r="559" spans="2:3">
      <c r="B559" s="353"/>
      <c r="C559" s="353"/>
    </row>
    <row r="560" spans="2:3">
      <c r="B560" s="353"/>
      <c r="C560" s="353"/>
    </row>
    <row r="561" spans="2:3">
      <c r="B561" s="353"/>
      <c r="C561" s="353"/>
    </row>
    <row r="562" spans="2:3">
      <c r="B562" s="353"/>
      <c r="C562" s="353"/>
    </row>
    <row r="563" spans="2:3">
      <c r="B563" s="353"/>
      <c r="C563" s="353"/>
    </row>
    <row r="564" spans="2:3">
      <c r="B564" s="353"/>
      <c r="C564" s="353"/>
    </row>
    <row r="565" spans="2:3">
      <c r="B565" s="353"/>
      <c r="C565" s="353"/>
    </row>
    <row r="566" spans="2:3">
      <c r="B566" s="353"/>
      <c r="C566" s="353"/>
    </row>
    <row r="567" spans="2:3">
      <c r="B567" s="353"/>
      <c r="C567" s="353"/>
    </row>
    <row r="568" spans="2:3">
      <c r="B568" s="353"/>
      <c r="C568" s="353"/>
    </row>
    <row r="569" spans="2:3">
      <c r="B569" s="353"/>
      <c r="C569" s="353"/>
    </row>
    <row r="570" spans="2:3">
      <c r="B570" s="353"/>
      <c r="C570" s="353"/>
    </row>
    <row r="571" spans="2:3">
      <c r="B571" s="353"/>
      <c r="C571" s="353"/>
    </row>
    <row r="572" spans="2:3">
      <c r="B572" s="353"/>
      <c r="C572" s="353"/>
    </row>
    <row r="573" spans="2:3">
      <c r="B573" s="353"/>
      <c r="C573" s="353"/>
    </row>
    <row r="574" spans="2:3">
      <c r="B574" s="353"/>
      <c r="C574" s="353"/>
    </row>
    <row r="575" spans="2:3">
      <c r="B575" s="353"/>
      <c r="C575" s="353"/>
    </row>
    <row r="576" spans="2:3">
      <c r="B576" s="353"/>
      <c r="C576" s="353"/>
    </row>
    <row r="577" spans="2:3">
      <c r="B577" s="353"/>
      <c r="C577" s="353"/>
    </row>
    <row r="578" spans="2:3">
      <c r="B578" s="353"/>
      <c r="C578" s="353"/>
    </row>
    <row r="579" spans="2:3">
      <c r="B579" s="353"/>
      <c r="C579" s="353"/>
    </row>
    <row r="580" spans="2:3">
      <c r="B580" s="353"/>
      <c r="C580" s="353"/>
    </row>
    <row r="581" spans="2:3">
      <c r="B581" s="353"/>
      <c r="C581" s="353"/>
    </row>
    <row r="582" spans="2:3">
      <c r="B582" s="353"/>
      <c r="C582" s="353"/>
    </row>
    <row r="583" spans="2:3">
      <c r="B583" s="353"/>
      <c r="C583" s="353"/>
    </row>
    <row r="584" spans="2:3">
      <c r="B584" s="353"/>
      <c r="C584" s="353"/>
    </row>
    <row r="585" spans="2:3">
      <c r="B585" s="353"/>
      <c r="C585" s="353"/>
    </row>
    <row r="586" spans="2:3">
      <c r="B586" s="353"/>
      <c r="C586" s="353"/>
    </row>
    <row r="587" spans="2:3">
      <c r="B587" s="353"/>
      <c r="C587" s="353"/>
    </row>
    <row r="588" spans="2:3">
      <c r="B588" s="353"/>
      <c r="C588" s="353"/>
    </row>
    <row r="589" spans="2:3">
      <c r="B589" s="353"/>
      <c r="C589" s="353"/>
    </row>
    <row r="590" spans="2:3">
      <c r="B590" s="353"/>
      <c r="C590" s="353"/>
    </row>
    <row r="591" spans="2:3">
      <c r="B591" s="353"/>
      <c r="C591" s="353"/>
    </row>
    <row r="592" spans="2:3">
      <c r="B592" s="353"/>
      <c r="C592" s="353"/>
    </row>
    <row r="593" spans="2:3">
      <c r="B593" s="353"/>
      <c r="C593" s="353"/>
    </row>
    <row r="594" spans="2:3">
      <c r="B594" s="353"/>
      <c r="C594" s="353"/>
    </row>
    <row r="595" spans="2:3">
      <c r="B595" s="353"/>
      <c r="C595" s="353"/>
    </row>
    <row r="596" spans="2:3">
      <c r="B596" s="353"/>
      <c r="C596" s="353"/>
    </row>
    <row r="597" spans="2:3">
      <c r="B597" s="353"/>
      <c r="C597" s="353"/>
    </row>
    <row r="598" spans="2:3">
      <c r="B598" s="353"/>
      <c r="C598" s="353"/>
    </row>
    <row r="599" spans="2:3">
      <c r="B599" s="353"/>
      <c r="C599" s="353"/>
    </row>
    <row r="600" spans="2:3">
      <c r="B600" s="353"/>
      <c r="C600" s="353"/>
    </row>
    <row r="601" spans="2:3">
      <c r="B601" s="353"/>
      <c r="C601" s="353"/>
    </row>
    <row r="602" spans="2:3">
      <c r="B602" s="353"/>
      <c r="C602" s="353"/>
    </row>
    <row r="603" spans="2:3">
      <c r="B603" s="353"/>
      <c r="C603" s="353"/>
    </row>
    <row r="604" spans="2:3">
      <c r="B604" s="353"/>
      <c r="C604" s="353"/>
    </row>
    <row r="605" spans="2:3">
      <c r="B605" s="353"/>
      <c r="C605" s="353"/>
    </row>
    <row r="606" spans="2:3">
      <c r="B606" s="353"/>
      <c r="C606" s="353"/>
    </row>
    <row r="607" spans="2:3">
      <c r="B607" s="353"/>
      <c r="C607" s="353"/>
    </row>
    <row r="608" spans="2:3">
      <c r="B608" s="353"/>
      <c r="C608" s="353"/>
    </row>
    <row r="609" spans="2:3">
      <c r="B609" s="353"/>
      <c r="C609" s="353"/>
    </row>
    <row r="610" spans="2:3">
      <c r="B610" s="353"/>
      <c r="C610" s="353"/>
    </row>
    <row r="611" spans="2:3">
      <c r="B611" s="353"/>
      <c r="C611" s="353"/>
    </row>
    <row r="612" spans="2:3">
      <c r="B612" s="353"/>
      <c r="C612" s="353"/>
    </row>
    <row r="613" spans="2:3">
      <c r="B613" s="353"/>
      <c r="C613" s="353"/>
    </row>
    <row r="614" spans="2:3">
      <c r="B614" s="353"/>
      <c r="C614" s="353"/>
    </row>
    <row r="615" spans="2:3">
      <c r="B615" s="353"/>
      <c r="C615" s="353"/>
    </row>
    <row r="616" spans="2:3">
      <c r="B616" s="353"/>
      <c r="C616" s="353"/>
    </row>
    <row r="617" spans="2:3">
      <c r="B617" s="353"/>
      <c r="C617" s="353"/>
    </row>
    <row r="618" spans="2:3">
      <c r="B618" s="353"/>
      <c r="C618" s="353"/>
    </row>
    <row r="619" spans="2:3">
      <c r="B619" s="353"/>
      <c r="C619" s="353"/>
    </row>
    <row r="620" spans="2:3">
      <c r="B620" s="353"/>
      <c r="C620" s="353"/>
    </row>
    <row r="621" spans="2:3">
      <c r="B621" s="353"/>
      <c r="C621" s="353"/>
    </row>
    <row r="622" spans="2:3">
      <c r="B622" s="353"/>
      <c r="C622" s="353"/>
    </row>
    <row r="623" spans="2:3">
      <c r="B623" s="353"/>
      <c r="C623" s="353"/>
    </row>
    <row r="624" spans="2:3">
      <c r="B624" s="353"/>
      <c r="C624" s="353"/>
    </row>
    <row r="625" spans="2:3">
      <c r="B625" s="353"/>
      <c r="C625" s="353"/>
    </row>
    <row r="626" spans="2:3">
      <c r="B626" s="353"/>
      <c r="C626" s="353"/>
    </row>
    <row r="627" spans="2:3">
      <c r="B627" s="353"/>
      <c r="C627" s="353"/>
    </row>
    <row r="628" spans="2:3">
      <c r="B628" s="353"/>
      <c r="C628" s="353"/>
    </row>
  </sheetData>
  <sheetProtection algorithmName="SHA-512" hashValue="Stw4XHVQGynRPoYQdu7nE629O1NSYs6yA4ViNr7vyDMsKuzhvKWXHGA+uZAuUwZI3rstgCQHbGPZSGLI7gheVA==" saltValue="XwHeppLdJRe4eCBH8OBiAA==" spinCount="100000" sheet="1" objects="1" scenarios="1"/>
  <mergeCells count="36">
    <mergeCell ref="H33:H40"/>
    <mergeCell ref="F8:F14"/>
    <mergeCell ref="D17:D20"/>
    <mergeCell ref="F17:F20"/>
    <mergeCell ref="D4:D6"/>
    <mergeCell ref="F4:F6"/>
    <mergeCell ref="D21:D31"/>
    <mergeCell ref="F21:F31"/>
    <mergeCell ref="D33:D40"/>
    <mergeCell ref="F33:F40"/>
    <mergeCell ref="B21:C21"/>
    <mergeCell ref="A21:A31"/>
    <mergeCell ref="A4:A6"/>
    <mergeCell ref="G35:G40"/>
    <mergeCell ref="A33:A40"/>
    <mergeCell ref="B43:C43"/>
    <mergeCell ref="B32:C32"/>
    <mergeCell ref="B33:C33"/>
    <mergeCell ref="B41:C41"/>
    <mergeCell ref="B42:C42"/>
    <mergeCell ref="A1:H1"/>
    <mergeCell ref="H21:H31"/>
    <mergeCell ref="H8:H14"/>
    <mergeCell ref="H17:H20"/>
    <mergeCell ref="B3:C3"/>
    <mergeCell ref="B4:C4"/>
    <mergeCell ref="B7:C7"/>
    <mergeCell ref="B8:C8"/>
    <mergeCell ref="B15:C15"/>
    <mergeCell ref="B16:C16"/>
    <mergeCell ref="H4:H6"/>
    <mergeCell ref="D8:D14"/>
    <mergeCell ref="B2:C2"/>
    <mergeCell ref="A8:A14"/>
    <mergeCell ref="A17:A20"/>
    <mergeCell ref="B17:C17"/>
  </mergeCells>
  <dataValidations count="1">
    <dataValidation type="list" allowBlank="1" showInputMessage="1" showErrorMessage="1" sqref="E9:E16 E32 E34 E3 E5 E22:E30 E7 E18:E20 E41:E42" xr:uid="{00000000-0002-0000-1100-000000000000}">
      <formula1>$A$45:$A$48</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N759"/>
  <sheetViews>
    <sheetView zoomScaleNormal="100" workbookViewId="0">
      <pane ySplit="1" topLeftCell="A2" activePane="bottomLeft" state="frozen"/>
      <selection pane="bottomLeft" sqref="A1:H1"/>
    </sheetView>
  </sheetViews>
  <sheetFormatPr baseColWidth="10" defaultColWidth="9" defaultRowHeight="15"/>
  <cols>
    <col min="1" max="1" width="8.1640625" style="95" customWidth="1"/>
    <col min="2" max="2" width="2.5" style="108" customWidth="1"/>
    <col min="3" max="3" width="50" style="108" customWidth="1"/>
    <col min="4" max="4" width="8.5" style="149" customWidth="1"/>
    <col min="5" max="6" width="9" style="149"/>
    <col min="7" max="7" width="50" style="108" customWidth="1"/>
    <col min="8" max="8" width="45.6640625" style="108" customWidth="1"/>
    <col min="9" max="9" width="9" style="301" customWidth="1"/>
    <col min="10" max="10" width="8.5" style="301" hidden="1" customWidth="1"/>
    <col min="11" max="11" width="9" style="117" hidden="1" customWidth="1"/>
    <col min="12" max="13" width="8.5" style="301" customWidth="1"/>
    <col min="14" max="14" width="9" style="117"/>
    <col min="15" max="15" width="8.5" style="301" customWidth="1"/>
    <col min="16" max="16384" width="9" style="301"/>
  </cols>
  <sheetData>
    <row r="1" spans="1:14" s="329" customFormat="1" ht="33.75" customHeight="1">
      <c r="A1" s="1034" t="s">
        <v>934</v>
      </c>
      <c r="B1" s="1034"/>
      <c r="C1" s="1034"/>
      <c r="D1" s="1034"/>
      <c r="E1" s="1034"/>
      <c r="F1" s="1034"/>
      <c r="G1" s="1034"/>
      <c r="H1" s="1034"/>
      <c r="J1" s="301"/>
      <c r="K1" s="301"/>
    </row>
    <row r="2" spans="1:14" s="329" customFormat="1" ht="30">
      <c r="A2" s="302" t="s">
        <v>103</v>
      </c>
      <c r="B2" s="787" t="s">
        <v>104</v>
      </c>
      <c r="C2" s="577"/>
      <c r="D2" s="303" t="s">
        <v>542</v>
      </c>
      <c r="E2" s="303" t="s">
        <v>106</v>
      </c>
      <c r="F2" s="303" t="s">
        <v>107</v>
      </c>
      <c r="G2" s="304" t="s">
        <v>108</v>
      </c>
      <c r="H2" s="304" t="s">
        <v>95</v>
      </c>
    </row>
    <row r="3" spans="1:14" ht="57.75" customHeight="1">
      <c r="A3" s="374" t="s">
        <v>935</v>
      </c>
      <c r="B3" s="960" t="s">
        <v>936</v>
      </c>
      <c r="C3" s="960"/>
      <c r="D3" s="306">
        <f>IF(E3="N/A",0,IF(E3="Answer all sub questions",2,IF(E3="Yes",2,IF(E3="Partial",2,IF(E3="No",2,IF(E3="",2))))))</f>
        <v>2</v>
      </c>
      <c r="E3" s="12"/>
      <c r="F3" s="306">
        <f>IF(E3="N/A",D3,IF(E3="Answer all sub questions",0,IF(E3="Yes",D3,IF(E3="Partial",1,IF(E3="No",0,IF(E3="",0))))))</f>
        <v>0</v>
      </c>
      <c r="G3" s="5"/>
      <c r="H3" s="307" t="s">
        <v>937</v>
      </c>
      <c r="K3" s="301"/>
      <c r="N3" s="301"/>
    </row>
    <row r="4" spans="1:14" ht="42" customHeight="1">
      <c r="A4" s="594" t="s">
        <v>938</v>
      </c>
      <c r="B4" s="1088" t="s">
        <v>939</v>
      </c>
      <c r="C4" s="1089"/>
      <c r="D4" s="1053">
        <f>IF(E4="All N/A",0,IF(E4="Answer all sub questions",3,IF(E4="Yes",3,IF(E4="Partial",3,IF(E4="No",3,IF(E4="",3))))))</f>
        <v>3</v>
      </c>
      <c r="E4" s="309" t="str">
        <f>IF(K14&gt;11,"Answer all sub questions",IF(K14=(10*1.001),"All N/A",IF(K14&gt;=10,"Yes",IF(K14=3.003,"No",IF(K14=2.002,"No",IF(K14=1.001,"No",IF(K14=0,"No",IF(K14&gt;=0.5,"Partial",IF(K14&lt;=9.5,"Partial")))))))))</f>
        <v>Answer all sub questions</v>
      </c>
      <c r="F4" s="1053">
        <f>IF(E4="All N/A",D4,IF(E4="Answer all sub questions",0,IF(E4="Yes",D4,IF(E4="Partial",1,IF(E4="No",0,IF(E4="",0))))))</f>
        <v>0</v>
      </c>
      <c r="G4" s="5"/>
      <c r="H4" s="1061" t="s">
        <v>940</v>
      </c>
      <c r="K4" s="301"/>
      <c r="N4" s="301"/>
    </row>
    <row r="5" spans="1:14" ht="45">
      <c r="A5" s="1082"/>
      <c r="B5" s="334"/>
      <c r="C5" s="316" t="s">
        <v>941</v>
      </c>
      <c r="D5" s="1054"/>
      <c r="E5" s="12"/>
      <c r="F5" s="1054"/>
      <c r="G5" s="5"/>
      <c r="H5" s="1062"/>
      <c r="J5" s="301">
        <f t="shared" ref="J5:J22" si="0">IF(E5="",100,IF(E5="Yes",1,IF(E5="No",0,IF(E5="Partial",0.5,IF(E5="N/A",1.001)))))</f>
        <v>100</v>
      </c>
      <c r="K5" s="301"/>
      <c r="N5" s="301"/>
    </row>
    <row r="6" spans="1:14" ht="30">
      <c r="A6" s="1082"/>
      <c r="B6" s="334"/>
      <c r="C6" s="316" t="s">
        <v>942</v>
      </c>
      <c r="D6" s="1054"/>
      <c r="E6" s="12"/>
      <c r="F6" s="1054"/>
      <c r="G6" s="5"/>
      <c r="H6" s="1062"/>
      <c r="J6" s="301">
        <f t="shared" si="0"/>
        <v>100</v>
      </c>
      <c r="K6" s="301"/>
      <c r="N6" s="301"/>
    </row>
    <row r="7" spans="1:14">
      <c r="A7" s="1082"/>
      <c r="B7" s="334"/>
      <c r="C7" s="316" t="s">
        <v>943</v>
      </c>
      <c r="D7" s="1054"/>
      <c r="E7" s="12"/>
      <c r="F7" s="1054"/>
      <c r="G7" s="5"/>
      <c r="H7" s="1062"/>
      <c r="J7" s="301">
        <f t="shared" si="0"/>
        <v>100</v>
      </c>
      <c r="K7" s="301"/>
      <c r="N7" s="301"/>
    </row>
    <row r="8" spans="1:14">
      <c r="A8" s="1082"/>
      <c r="B8" s="334"/>
      <c r="C8" s="316" t="s">
        <v>944</v>
      </c>
      <c r="D8" s="1054"/>
      <c r="E8" s="12"/>
      <c r="F8" s="1054"/>
      <c r="G8" s="5"/>
      <c r="H8" s="1062"/>
      <c r="J8" s="301">
        <f t="shared" si="0"/>
        <v>100</v>
      </c>
      <c r="K8" s="301"/>
      <c r="N8" s="301"/>
    </row>
    <row r="9" spans="1:14">
      <c r="A9" s="1082"/>
      <c r="B9" s="334"/>
      <c r="C9" s="316" t="s">
        <v>945</v>
      </c>
      <c r="D9" s="1054"/>
      <c r="E9" s="12"/>
      <c r="F9" s="1054"/>
      <c r="G9" s="5"/>
      <c r="H9" s="1062"/>
      <c r="J9" s="301">
        <f t="shared" si="0"/>
        <v>100</v>
      </c>
      <c r="K9" s="301"/>
      <c r="N9" s="301"/>
    </row>
    <row r="10" spans="1:14" ht="30">
      <c r="A10" s="1082"/>
      <c r="B10" s="334"/>
      <c r="C10" s="316" t="s">
        <v>946</v>
      </c>
      <c r="D10" s="1054"/>
      <c r="E10" s="12"/>
      <c r="F10" s="1054"/>
      <c r="G10" s="5"/>
      <c r="H10" s="1062"/>
      <c r="J10" s="301">
        <f t="shared" si="0"/>
        <v>100</v>
      </c>
      <c r="K10" s="301"/>
      <c r="N10" s="301"/>
    </row>
    <row r="11" spans="1:14">
      <c r="A11" s="1082"/>
      <c r="B11" s="334"/>
      <c r="C11" s="316" t="s">
        <v>947</v>
      </c>
      <c r="D11" s="1054"/>
      <c r="E11" s="12"/>
      <c r="F11" s="1054"/>
      <c r="G11" s="5"/>
      <c r="H11" s="1062"/>
      <c r="J11" s="301">
        <f t="shared" si="0"/>
        <v>100</v>
      </c>
      <c r="K11" s="301"/>
      <c r="N11" s="301"/>
    </row>
    <row r="12" spans="1:14" ht="30">
      <c r="A12" s="1082"/>
      <c r="B12" s="334"/>
      <c r="C12" s="316" t="s">
        <v>948</v>
      </c>
      <c r="D12" s="1054"/>
      <c r="E12" s="23"/>
      <c r="F12" s="1054"/>
      <c r="G12" s="5"/>
      <c r="H12" s="1062"/>
      <c r="J12" s="301">
        <f t="shared" si="0"/>
        <v>100</v>
      </c>
      <c r="K12" s="301"/>
      <c r="N12" s="301"/>
    </row>
    <row r="13" spans="1:14" s="108" customFormat="1" ht="12.75" customHeight="1">
      <c r="A13" s="1082"/>
      <c r="B13" s="317"/>
      <c r="C13" s="318" t="s">
        <v>2136</v>
      </c>
      <c r="D13" s="1054"/>
      <c r="E13" s="319" t="str">
        <f>IF('General AMR Module'!$Q$207="Answer all sub questions","",IF('General AMR Module'!$Q$207="","",'General AMR Module'!$Q$207))</f>
        <v/>
      </c>
      <c r="F13" s="1054"/>
      <c r="G13" s="380"/>
      <c r="H13" s="1062"/>
      <c r="J13" s="95">
        <f>IF(E13="",100,IF(E13="Yes",1,IF(E13="No",0,IF(E13="Partial",0.5,IF(E13="N/A",1.001)))))</f>
        <v>100</v>
      </c>
    </row>
    <row r="14" spans="1:14" s="108" customFormat="1" ht="12.75" customHeight="1">
      <c r="A14" s="593"/>
      <c r="B14" s="317"/>
      <c r="C14" s="318" t="s">
        <v>1227</v>
      </c>
      <c r="D14" s="1055"/>
      <c r="E14" s="319" t="str">
        <f>IF('Set Audit Scope'!$F$5="Choose from drop-down menu --&gt;","",IF('Set Audit Scope'!$F$5="","",IF('Set Audit Scope'!$F$5="No","N/A",IF('Set Audit Scope'!$F$5="N/A","N/A",IF('Set Audit Scope'!$F$5="Yes",(IF('Urine Module'!$Q$142="","",IF('Urine Module'!$Q$142&lt;&gt;"",'Urine Module'!$Q$142))))))))</f>
        <v/>
      </c>
      <c r="F14" s="1055"/>
      <c r="G14" s="381"/>
      <c r="H14" s="1063"/>
      <c r="J14" s="95">
        <f>IF(E14="",100,IF(E14="Yes",1,IF(E14="No",0,IF(E14="Partial",0.5,IF(E14="N/A",1.001)))))</f>
        <v>100</v>
      </c>
      <c r="K14" s="301">
        <f>SUM(J5:J14)</f>
        <v>1000</v>
      </c>
    </row>
    <row r="15" spans="1:14" ht="44.25" customHeight="1">
      <c r="A15" s="594" t="s">
        <v>949</v>
      </c>
      <c r="B15" s="1088" t="s">
        <v>950</v>
      </c>
      <c r="C15" s="1089"/>
      <c r="D15" s="1053">
        <f t="shared" ref="D15" si="1">IF(E15="All N/A",0,IF(E15="Answer all sub questions",2,IF(E15="Yes",2,IF(E15="Partial",2,IF(E15="No",2,IF(E15="",2))))))</f>
        <v>2</v>
      </c>
      <c r="E15" s="309" t="str">
        <f>IF(K22&gt;8,"Answer all sub questions",IF(K22=(7*1.001),"All N/A",IF(K22&gt;=7,"Yes",IF(K22=0,"No",IF(K22&gt;=0.5,"Partial",IF(K22&lt;=6.5,"Partial"))))))</f>
        <v>Answer all sub questions</v>
      </c>
      <c r="F15" s="1053">
        <f>IF(E15="All N/A",D15,IF(E15="Answer all sub questions",0,IF(E15="Yes",D15,IF(E15="Partial",1,IF(E15="No",0,IF(E15="",0))))))</f>
        <v>0</v>
      </c>
      <c r="G15" s="5"/>
      <c r="H15" s="1072" t="s">
        <v>951</v>
      </c>
      <c r="K15" s="301"/>
      <c r="N15" s="301"/>
    </row>
    <row r="16" spans="1:14">
      <c r="A16" s="1082"/>
      <c r="B16" s="334"/>
      <c r="C16" s="312" t="s">
        <v>952</v>
      </c>
      <c r="D16" s="1054"/>
      <c r="E16" s="12"/>
      <c r="F16" s="1054"/>
      <c r="G16" s="6"/>
      <c r="H16" s="1072"/>
      <c r="J16" s="301">
        <f t="shared" si="0"/>
        <v>100</v>
      </c>
      <c r="K16" s="301"/>
      <c r="N16" s="301"/>
    </row>
    <row r="17" spans="1:14" ht="30">
      <c r="A17" s="1082"/>
      <c r="B17" s="334"/>
      <c r="C17" s="312" t="s">
        <v>953</v>
      </c>
      <c r="D17" s="1054"/>
      <c r="E17" s="12"/>
      <c r="F17" s="1054"/>
      <c r="G17" s="6"/>
      <c r="H17" s="1072"/>
      <c r="J17" s="301">
        <f t="shared" si="0"/>
        <v>100</v>
      </c>
      <c r="K17" s="301"/>
      <c r="N17" s="301"/>
    </row>
    <row r="18" spans="1:14" ht="30">
      <c r="A18" s="1082"/>
      <c r="B18" s="334"/>
      <c r="C18" s="312" t="s">
        <v>954</v>
      </c>
      <c r="D18" s="1054"/>
      <c r="E18" s="12"/>
      <c r="F18" s="1054"/>
      <c r="G18" s="6"/>
      <c r="H18" s="1072"/>
      <c r="J18" s="301">
        <f t="shared" si="0"/>
        <v>100</v>
      </c>
      <c r="K18" s="301"/>
      <c r="N18" s="301"/>
    </row>
    <row r="19" spans="1:14" ht="30">
      <c r="A19" s="1082"/>
      <c r="B19" s="334"/>
      <c r="C19" s="312" t="s">
        <v>955</v>
      </c>
      <c r="D19" s="1054"/>
      <c r="E19" s="12"/>
      <c r="F19" s="1054"/>
      <c r="G19" s="6"/>
      <c r="H19" s="1072"/>
      <c r="J19" s="301">
        <f t="shared" si="0"/>
        <v>100</v>
      </c>
      <c r="K19" s="301"/>
      <c r="N19" s="301"/>
    </row>
    <row r="20" spans="1:14" ht="30">
      <c r="A20" s="1082"/>
      <c r="B20" s="334"/>
      <c r="C20" s="312" t="s">
        <v>956</v>
      </c>
      <c r="D20" s="1054"/>
      <c r="E20" s="12"/>
      <c r="F20" s="1054"/>
      <c r="G20" s="6"/>
      <c r="H20" s="1072"/>
      <c r="J20" s="301">
        <f t="shared" si="0"/>
        <v>100</v>
      </c>
      <c r="K20" s="301"/>
      <c r="N20" s="301"/>
    </row>
    <row r="21" spans="1:14" ht="30">
      <c r="A21" s="1082"/>
      <c r="B21" s="334"/>
      <c r="C21" s="312" t="s">
        <v>957</v>
      </c>
      <c r="D21" s="1054"/>
      <c r="E21" s="12"/>
      <c r="F21" s="1054"/>
      <c r="G21" s="6"/>
      <c r="H21" s="1072"/>
      <c r="J21" s="301">
        <f t="shared" si="0"/>
        <v>100</v>
      </c>
      <c r="K21" s="301"/>
      <c r="N21" s="301"/>
    </row>
    <row r="22" spans="1:14" ht="30">
      <c r="A22" s="593"/>
      <c r="B22" s="334"/>
      <c r="C22" s="312" t="s">
        <v>958</v>
      </c>
      <c r="D22" s="1055"/>
      <c r="E22" s="12"/>
      <c r="F22" s="1055"/>
      <c r="G22" s="6"/>
      <c r="H22" s="1072"/>
      <c r="J22" s="301">
        <f t="shared" si="0"/>
        <v>100</v>
      </c>
      <c r="K22" s="301">
        <f>SUM(J16:J22)</f>
        <v>700</v>
      </c>
      <c r="N22" s="301"/>
    </row>
    <row r="23" spans="1:14" ht="42.75" customHeight="1">
      <c r="A23" s="374" t="s">
        <v>959</v>
      </c>
      <c r="B23" s="1059" t="s">
        <v>960</v>
      </c>
      <c r="C23" s="1060"/>
      <c r="D23" s="306">
        <f>IF(E23="N/A",0,IF(E23="Answer all sub questions",2,IF(E23="Yes",2,IF(E23="Partial",2,IF(E23="No",2,IF(E23="",2))))))</f>
        <v>2</v>
      </c>
      <c r="E23" s="12"/>
      <c r="F23" s="306">
        <f>IF(E23="N/A",D23,IF(E23="Answer all sub questions",0,IF(E23="Yes",D23,IF(E23="Partial",1,IF(E23="No",0,IF(E23="",0))))))</f>
        <v>0</v>
      </c>
      <c r="G23" s="5"/>
      <c r="H23" s="307" t="s">
        <v>961</v>
      </c>
      <c r="K23" s="301"/>
      <c r="N23" s="301"/>
    </row>
    <row r="24" spans="1:14" ht="39.75" customHeight="1">
      <c r="A24" s="594" t="s">
        <v>242</v>
      </c>
      <c r="B24" s="1059" t="s">
        <v>962</v>
      </c>
      <c r="C24" s="1060"/>
      <c r="D24" s="1053">
        <f t="shared" ref="D24:D30" si="2">IF(E24="All N/A",0,IF(E24="Answer all sub questions",2,IF(E24="Yes",2,IF(E24="Partial",2,IF(E24="No",2,IF(E24="",2))))))</f>
        <v>2</v>
      </c>
      <c r="E24" s="309" t="str">
        <f>IF(K29&gt;6,"Answer all sub questions",IF(K29=(5*1.001),"All N/A",IF(K29&gt;=5,"Yes",IF(K29=4.004,"No",IF(K29=3.003,"No",IF(K29=2.002,"No",IF(K29=1.001,"No",IF(K29=0,"No",IF(K29&gt;=0.5,"Partial",IF(K29&lt;=4.5,"Partial"))))))))))</f>
        <v>Answer all sub questions</v>
      </c>
      <c r="F24" s="1053">
        <f>IF(E24="All N/A",D24,IF(E24="Answer all sub questions",0,IF(E24="Yes",D24,IF(E24="Partial",1,IF(E24="No",0,IF(E24="",0))))))</f>
        <v>0</v>
      </c>
      <c r="G24" s="5"/>
      <c r="H24" s="1061" t="s">
        <v>963</v>
      </c>
      <c r="K24" s="301"/>
      <c r="N24" s="301"/>
    </row>
    <row r="25" spans="1:14" ht="52.5" customHeight="1">
      <c r="A25" s="1082"/>
      <c r="B25" s="343"/>
      <c r="C25" s="344" t="s">
        <v>964</v>
      </c>
      <c r="D25" s="1054"/>
      <c r="E25" s="12"/>
      <c r="F25" s="1054"/>
      <c r="G25" s="85"/>
      <c r="H25" s="1062"/>
      <c r="J25" s="95">
        <f>IF(E25="",100,IF(E25="Yes",1,IF(E25="No",0,IF(E25="Partial",0.5,IF(E25="N/A",1.001)))))</f>
        <v>100</v>
      </c>
      <c r="K25" s="301"/>
      <c r="N25" s="301"/>
    </row>
    <row r="26" spans="1:14" s="108" customFormat="1" ht="12.75" customHeight="1">
      <c r="A26" s="1082"/>
      <c r="B26" s="317"/>
      <c r="C26" s="318" t="s">
        <v>2143</v>
      </c>
      <c r="D26" s="1054"/>
      <c r="E26" s="319" t="str">
        <f>IF('Set Audit Scope'!$F$5="Choose from drop-down menu --&gt;","",IF('Set Audit Scope'!$F$5="","",IF('Set Audit Scope'!$F$5="No","N/A",IF('Set Audit Scope'!$F$5="N/A","N/A",IF('Set Audit Scope'!$F$5="Yes",(IF('Urine Module'!$Q$144="","",IF('Urine Module'!$Q$144&lt;&gt;"",'Urine Module'!$Q$144))))))))</f>
        <v/>
      </c>
      <c r="F26" s="1054"/>
      <c r="G26" s="1069"/>
      <c r="H26" s="1062"/>
      <c r="J26" s="95">
        <f>IF(E26="",100,IF(E26="Yes",1,IF(E26="No",0,IF(E26="Partial",0.5,IF(E26="N/A",1.001)))))</f>
        <v>100</v>
      </c>
      <c r="K26" s="301"/>
    </row>
    <row r="27" spans="1:14" s="108" customFormat="1" ht="12.75" customHeight="1">
      <c r="A27" s="1082"/>
      <c r="B27" s="317"/>
      <c r="C27" s="318" t="s">
        <v>1244</v>
      </c>
      <c r="D27" s="1054"/>
      <c r="E27" s="319" t="str">
        <f>IF('Set Audit Scope'!$F$5="Choose from drop-down menu --&gt;","",IF('Set Audit Scope'!$F$5="","",IF('Set Audit Scope'!$F$5="No","N/A",IF('Set Audit Scope'!$F$5="N/A","N/A",IF('Set Audit Scope'!$F$5="Yes",(IF('Urine Module'!$Q$166="","",IF('Urine Module'!$Q$166&lt;&gt;"",'Urine Module'!$Q$166))))))))</f>
        <v/>
      </c>
      <c r="F27" s="1054"/>
      <c r="G27" s="1070"/>
      <c r="H27" s="1062"/>
      <c r="J27" s="95">
        <f>IF(E27="",100,IF(E27="Yes",1,IF(E27="No",0,IF(E27="Partial",0.5,IF(E27="N/A",1.001)))))</f>
        <v>100</v>
      </c>
      <c r="K27" s="301"/>
    </row>
    <row r="28" spans="1:14" s="108" customFormat="1" ht="12.75" customHeight="1">
      <c r="A28" s="1082"/>
      <c r="B28" s="317"/>
      <c r="C28" s="318" t="s">
        <v>1257</v>
      </c>
      <c r="D28" s="1054"/>
      <c r="E28" s="319" t="str">
        <f>IF('Set Audit Scope'!$F$6="Choose from drop-down menu --&gt;","",IF('Set Audit Scope'!$F$6="","",IF('Set Audit Scope'!$F$6="No","N/A",IF('Set Audit Scope'!$F$6="N/A","N/A",IF('Set Audit Scope'!$F$6="Yes",(IF('Feces Module'!$Q$121="","",IF('Feces Module'!$Q$121&lt;&gt;"",'Feces Module'!$Q$121))))))))</f>
        <v/>
      </c>
      <c r="F28" s="1054"/>
      <c r="G28" s="1070"/>
      <c r="H28" s="1062"/>
      <c r="J28" s="95">
        <f>IF(E28="",100,IF(E28="Yes",1,IF(E28="No",0,IF(E28="Partial",0.5,IF(E28="N/A",1.001)))))</f>
        <v>100</v>
      </c>
    </row>
    <row r="29" spans="1:14" s="108" customFormat="1" ht="12.75" customHeight="1">
      <c r="A29" s="593"/>
      <c r="B29" s="317"/>
      <c r="C29" s="318" t="s">
        <v>1282</v>
      </c>
      <c r="D29" s="1055"/>
      <c r="E29" s="319" t="str">
        <f>IF('Set Audit Scope'!$F$7="Choose from drop-down menu --&gt;","",IF('Set Audit Scope'!$F$7="","",IF('Set Audit Scope'!$F$7="No","N/A",IF('Set Audit Scope'!$F$7="N/A","N/A",IF('Set Audit Scope'!$F$7="Yes",(IF('Blood Module'!$Q$165="","",IF('Blood Module'!$Q$165&lt;&gt;"",'Blood Module'!$Q$165))))))))</f>
        <v/>
      </c>
      <c r="F29" s="1055"/>
      <c r="G29" s="1071"/>
      <c r="H29" s="1063"/>
      <c r="J29" s="95">
        <f>IF(E29="",100,IF(E29="Yes",1,IF(E29="No",0,IF(E29="Partial",0.5,IF(E29="N/A",1.001)))))</f>
        <v>100</v>
      </c>
      <c r="K29" s="108">
        <f>SUM(J25:J29)</f>
        <v>500</v>
      </c>
    </row>
    <row r="30" spans="1:14" ht="43.5" customHeight="1">
      <c r="A30" s="594" t="s">
        <v>965</v>
      </c>
      <c r="B30" s="1088" t="s">
        <v>966</v>
      </c>
      <c r="C30" s="1089"/>
      <c r="D30" s="1053">
        <f t="shared" si="2"/>
        <v>2</v>
      </c>
      <c r="E30" s="309" t="str">
        <f>IF(K33&gt;4,"Answer all sub questions",IF(K33=(3*1.001),"All N/A",IF(K33&gt;=3,"Yes",IF(K33=0,"No",IF(K33&gt;=0.5,"Partial",IF(K33&lt;=2.5,"Partial"))))))</f>
        <v>Answer all sub questions</v>
      </c>
      <c r="F30" s="1053">
        <f>IF(E30="All N/A",D30,IF(E30="Answer all sub questions",0,IF(E30="Yes",D30,IF(E30="Partial",1,IF(E30="No",0,IF(E30="",0))))))</f>
        <v>0</v>
      </c>
      <c r="G30" s="5"/>
      <c r="H30" s="1072" t="s">
        <v>967</v>
      </c>
      <c r="K30" s="301"/>
      <c r="N30" s="301"/>
    </row>
    <row r="31" spans="1:14" ht="29.25" customHeight="1">
      <c r="A31" s="1082"/>
      <c r="B31" s="334"/>
      <c r="C31" s="316" t="s">
        <v>968</v>
      </c>
      <c r="D31" s="1054"/>
      <c r="E31" s="23"/>
      <c r="F31" s="1054"/>
      <c r="G31" s="5"/>
      <c r="H31" s="1072"/>
      <c r="J31" s="301">
        <f t="shared" ref="J31:J116" si="3">IF(E31="",100,IF(E31="Yes",1,IF(E31="No",0,IF(E31="Partial",0.5,IF(E31="N/A",1.001)))))</f>
        <v>100</v>
      </c>
      <c r="K31" s="301"/>
      <c r="N31" s="301"/>
    </row>
    <row r="32" spans="1:14" ht="15" customHeight="1">
      <c r="A32" s="1082"/>
      <c r="B32" s="334"/>
      <c r="C32" s="316" t="s">
        <v>969</v>
      </c>
      <c r="D32" s="1054"/>
      <c r="E32" s="23"/>
      <c r="F32" s="1054"/>
      <c r="G32" s="5"/>
      <c r="H32" s="1072"/>
      <c r="J32" s="301">
        <f t="shared" si="3"/>
        <v>100</v>
      </c>
      <c r="K32" s="301"/>
      <c r="N32" s="301"/>
    </row>
    <row r="33" spans="1:14" ht="30">
      <c r="A33" s="593"/>
      <c r="B33" s="334"/>
      <c r="C33" s="316" t="s">
        <v>970</v>
      </c>
      <c r="D33" s="1055"/>
      <c r="E33" s="23"/>
      <c r="F33" s="1055"/>
      <c r="G33" s="5"/>
      <c r="H33" s="1072"/>
      <c r="J33" s="301">
        <f t="shared" si="3"/>
        <v>100</v>
      </c>
      <c r="K33" s="301">
        <f>SUM(J31:J33)</f>
        <v>300</v>
      </c>
      <c r="N33" s="301"/>
    </row>
    <row r="34" spans="1:14" ht="40.5" customHeight="1">
      <c r="A34" s="594" t="s">
        <v>260</v>
      </c>
      <c r="B34" s="1059" t="s">
        <v>1312</v>
      </c>
      <c r="C34" s="1060"/>
      <c r="D34" s="1053">
        <f t="shared" ref="D34:D122" si="4">IF(E34="All N/A",0,IF(E34="Answer all sub questions",2,IF(E34="Yes",2,IF(E34="Partial",2,IF(E34="No",2,IF(E34="",2))))))</f>
        <v>2</v>
      </c>
      <c r="E34" s="309" t="str">
        <f>IF(K121&gt;8,"Answer all sub questions",IF(K121=(7*1.001),"All N/A",IF(K121&gt;=7,"Yes",IF(K121=6.006,"No",IF(K121=5.005,"No",IF(K121=4.004,"No",IF(K121=3.003,"No",IF(K121=2.002,"No",IF(K121=1.001,"No",IF(K121=0,"No",IF(K121&gt;=0.5,"Partial",IF(K121&lt;=6.5,"Partial"))))))))))))</f>
        <v>Answer all sub questions</v>
      </c>
      <c r="F34" s="1053">
        <f>IF(E34="All N/A",D34,IF(E34="Answer all sub questions",0,IF(E34="Yes",D34,IF(E34="Partial",1,IF(E34="No",0,IF(E34="",0))))))</f>
        <v>0</v>
      </c>
      <c r="G34" s="5"/>
      <c r="H34" s="1061" t="s">
        <v>971</v>
      </c>
      <c r="K34" s="301"/>
      <c r="N34" s="301"/>
    </row>
    <row r="35" spans="1:14" ht="33" customHeight="1">
      <c r="A35" s="1082"/>
      <c r="B35" s="343"/>
      <c r="C35" s="344" t="s">
        <v>1313</v>
      </c>
      <c r="D35" s="1054"/>
      <c r="E35" s="12"/>
      <c r="F35" s="1054"/>
      <c r="G35" s="85"/>
      <c r="H35" s="1062"/>
      <c r="J35" s="301">
        <f t="shared" si="3"/>
        <v>100</v>
      </c>
      <c r="K35" s="301"/>
      <c r="N35" s="301"/>
    </row>
    <row r="36" spans="1:14" ht="45" hidden="1">
      <c r="A36" s="1082"/>
      <c r="B36" s="382"/>
      <c r="C36" s="383" t="s">
        <v>2263</v>
      </c>
      <c r="D36" s="1054"/>
      <c r="E36" s="309" t="str">
        <f>IF(K50&gt;15,"Answer all sub questions",IF(K50=(14*1.001),"N/A",IF(K50&gt;=14,"Yes",IF(K50=13.013,"No",IF(K50=12.012,"No",IF(K50=11.011,"No",IF(K50=10.01,"No",IF(K50=9.009,"No",IF(K50=8.008,"No",IF(K50=7.007,"No",IF(K50=6.006,"No",IF(K50=5.005,"No",IF(K50=4.004,"No",IF(K50=3.003,"No",IF(K50=2.002,"No",IF(K50=1.001,"No",IF(K50=0,"No",IF(K50&gt;=0.5,"Partial",IF(K50&lt;13.5,"Partial")))))))))))))))))))</f>
        <v>Answer all sub questions</v>
      </c>
      <c r="F36" s="1054"/>
      <c r="G36" s="379"/>
      <c r="H36" s="1062"/>
      <c r="K36" s="301">
        <f>IF(E36="Answer all sub questions",100,IF(E36="",100,IF(E36="Yes",1,IF(E36="No",0,IF(E36="Partial",0.5,IF(E36="N/A",1.001))))))</f>
        <v>100</v>
      </c>
      <c r="N36" s="301"/>
    </row>
    <row r="37" spans="1:14" ht="12.75" customHeight="1">
      <c r="A37" s="1082"/>
      <c r="B37" s="384"/>
      <c r="C37" s="385" t="s">
        <v>1231</v>
      </c>
      <c r="D37" s="1054"/>
      <c r="E37" s="386" t="str">
        <f>IF('Set Audit Scope'!$F$5="Choose from drop-down menu --&gt;","",IF('Set Audit Scope'!$F$5="","",IF('Set Audit Scope'!$F$5="No","N/A",IF('Set Audit Scope'!$F$5="N/A","N/A",IF('Set Audit Scope'!$F$5="Yes",(IF('Urine Module'!$Q$167="","",IF('Urine Module'!$Q$167&lt;&gt;"",'Urine Module'!$Q$167))))))))</f>
        <v/>
      </c>
      <c r="F37" s="1054"/>
      <c r="G37" s="1069"/>
      <c r="H37" s="1062"/>
      <c r="J37" s="301">
        <f t="shared" si="3"/>
        <v>100</v>
      </c>
      <c r="K37" s="301"/>
      <c r="N37" s="301"/>
    </row>
    <row r="38" spans="1:14" ht="12.75" customHeight="1">
      <c r="A38" s="1082"/>
      <c r="B38" s="345"/>
      <c r="C38" s="318" t="s">
        <v>1232</v>
      </c>
      <c r="D38" s="1054"/>
      <c r="E38" s="319" t="str">
        <f>IF('Set Audit Scope'!$F$5="Choose from drop-down menu --&gt;","",IF('Set Audit Scope'!$F$5="","",IF('Set Audit Scope'!$F$5="No","N/A",IF('Set Audit Scope'!$F$5="N/A","N/A",IF('Set Audit Scope'!$F$5="Yes",(IF('Urine Module'!$Q$168="","",IF('Urine Module'!$Q$168&lt;&gt;"",'Urine Module'!$Q$168))))))))</f>
        <v/>
      </c>
      <c r="F38" s="1054"/>
      <c r="G38" s="1070"/>
      <c r="H38" s="1062"/>
      <c r="J38" s="301">
        <f t="shared" si="3"/>
        <v>100</v>
      </c>
      <c r="K38" s="301"/>
      <c r="N38" s="301"/>
    </row>
    <row r="39" spans="1:14" ht="12.75" customHeight="1">
      <c r="A39" s="1082"/>
      <c r="B39" s="345"/>
      <c r="C39" s="318" t="s">
        <v>1233</v>
      </c>
      <c r="D39" s="1054"/>
      <c r="E39" s="319" t="str">
        <f>IF('Set Audit Scope'!$F$5="Choose from drop-down menu --&gt;","",IF('Set Audit Scope'!$F$5="","",IF('Set Audit Scope'!$F$5="No","N/A",IF('Set Audit Scope'!$F$5="N/A","N/A",IF('Set Audit Scope'!$F$5="Yes",(IF('Urine Module'!$Q$169="","",IF('Urine Module'!$Q$169&lt;&gt;"",'Urine Module'!$Q$169))))))))</f>
        <v/>
      </c>
      <c r="F39" s="1054"/>
      <c r="G39" s="1070"/>
      <c r="H39" s="1062"/>
      <c r="J39" s="301">
        <f t="shared" si="3"/>
        <v>100</v>
      </c>
      <c r="K39" s="301"/>
      <c r="N39" s="301"/>
    </row>
    <row r="40" spans="1:14" ht="12.75" customHeight="1">
      <c r="A40" s="1082"/>
      <c r="B40" s="345"/>
      <c r="C40" s="318" t="s">
        <v>1234</v>
      </c>
      <c r="D40" s="1054"/>
      <c r="E40" s="319" t="str">
        <f>IF('Set Audit Scope'!$F$5="Choose from drop-down menu --&gt;","",IF('Set Audit Scope'!$F$5="","",IF('Set Audit Scope'!$F$5="No","N/A",IF('Set Audit Scope'!$F$5="N/A","N/A",IF('Set Audit Scope'!$F$5="Yes",(IF('Urine Module'!$Q$170="","",IF('Urine Module'!$Q$170&lt;&gt;"",'Urine Module'!$Q$170))))))))</f>
        <v/>
      </c>
      <c r="F40" s="1054"/>
      <c r="G40" s="1070"/>
      <c r="H40" s="1062"/>
      <c r="J40" s="301">
        <f t="shared" si="3"/>
        <v>100</v>
      </c>
      <c r="K40" s="301"/>
      <c r="N40" s="301"/>
    </row>
    <row r="41" spans="1:14" ht="12.75" customHeight="1">
      <c r="A41" s="1082"/>
      <c r="B41" s="345"/>
      <c r="C41" s="318" t="s">
        <v>1235</v>
      </c>
      <c r="D41" s="1054"/>
      <c r="E41" s="319" t="str">
        <f>IF('Set Audit Scope'!$F$5="Choose from drop-down menu --&gt;","",IF('Set Audit Scope'!$F$5="","",IF('Set Audit Scope'!$F$5="No","N/A",IF('Set Audit Scope'!$F$5="N/A","N/A",IF('Set Audit Scope'!$F$5="Yes",(IF('Urine Module'!$Q$171="","",IF('Urine Module'!$Q$171&lt;&gt;"",'Urine Module'!$Q$171))))))))</f>
        <v/>
      </c>
      <c r="F41" s="1054"/>
      <c r="G41" s="1070"/>
      <c r="H41" s="1062"/>
      <c r="J41" s="301">
        <f t="shared" si="3"/>
        <v>100</v>
      </c>
      <c r="K41" s="301"/>
      <c r="N41" s="301"/>
    </row>
    <row r="42" spans="1:14" ht="12.75" customHeight="1">
      <c r="A42" s="1082"/>
      <c r="B42" s="345"/>
      <c r="C42" s="318" t="s">
        <v>1238</v>
      </c>
      <c r="D42" s="1054"/>
      <c r="E42" s="319" t="str">
        <f>IF('Set Audit Scope'!$F$5="Choose from drop-down menu --&gt;","",IF('Set Audit Scope'!$F$5="","",IF('Set Audit Scope'!$F$5="No","N/A",IF('Set Audit Scope'!$F$5="N/A","N/A",IF('Set Audit Scope'!$F$5="Yes",(IF('Urine Module'!$Q$174="Answer all sub questions","",IF('Urine Module'!$Q$174&lt;&gt;"Answer all sub questions",'Urine Module'!$Q$174))))))))</f>
        <v/>
      </c>
      <c r="F42" s="1054"/>
      <c r="G42" s="1070"/>
      <c r="H42" s="1062"/>
      <c r="J42" s="301">
        <f>IF(E42="",100,IF(E42="Yes",1,IF(E42="No",0,IF(E42="Partial",0.5,IF(E42="N/A",1.001)))))</f>
        <v>100</v>
      </c>
      <c r="K42" s="301"/>
      <c r="N42" s="301"/>
    </row>
    <row r="43" spans="1:14" ht="12.75" customHeight="1">
      <c r="A43" s="1082"/>
      <c r="B43" s="345"/>
      <c r="C43" s="318" t="s">
        <v>1239</v>
      </c>
      <c r="D43" s="1054"/>
      <c r="E43" s="319" t="str">
        <f>IF('Set Audit Scope'!$F$5="Choose from drop-down menu --&gt;","",IF('Set Audit Scope'!$F$5="","",IF('Set Audit Scope'!$F$5="No","N/A",IF('Set Audit Scope'!$F$5="N/A","N/A",IF('Set Audit Scope'!$F$5="Yes",(IF('Urine Module'!$Q$178="","",IF('Urine Module'!$Q$178&lt;&gt;"",'Urine Module'!$Q$178))))))))</f>
        <v/>
      </c>
      <c r="F43" s="1054"/>
      <c r="G43" s="1070"/>
      <c r="H43" s="1062"/>
      <c r="J43" s="301">
        <f t="shared" si="3"/>
        <v>100</v>
      </c>
      <c r="K43" s="301"/>
      <c r="N43" s="301"/>
    </row>
    <row r="44" spans="1:14" ht="12.75" customHeight="1">
      <c r="A44" s="1082"/>
      <c r="B44" s="345"/>
      <c r="C44" s="318" t="s">
        <v>1240</v>
      </c>
      <c r="D44" s="1054"/>
      <c r="E44" s="319" t="str">
        <f>IF('Set Audit Scope'!$F$5="Choose from drop-down menu --&gt;","",IF('Set Audit Scope'!$F$5="","",IF('Set Audit Scope'!$F$5="No","N/A",IF('Set Audit Scope'!$F$5="N/A","N/A",IF('Set Audit Scope'!$F$5="Yes",(IF('Urine Module'!$Q$179="","",IF('Urine Module'!$Q$179&lt;&gt;"",'Urine Module'!$Q$179))))))))</f>
        <v/>
      </c>
      <c r="F44" s="1054"/>
      <c r="G44" s="1070"/>
      <c r="H44" s="1062"/>
      <c r="J44" s="301">
        <f t="shared" si="3"/>
        <v>100</v>
      </c>
      <c r="K44" s="301"/>
      <c r="N44" s="301"/>
    </row>
    <row r="45" spans="1:14" ht="12.75" customHeight="1">
      <c r="A45" s="1082"/>
      <c r="B45" s="345"/>
      <c r="C45" s="318" t="s">
        <v>1241</v>
      </c>
      <c r="D45" s="1054"/>
      <c r="E45" s="319" t="str">
        <f>IF('Set Audit Scope'!$F$5="Choose from drop-down menu --&gt;","",IF('Set Audit Scope'!$F$5="","",IF('Set Audit Scope'!$F$5="No","N/A",IF('Set Audit Scope'!$F$5="N/A","N/A",IF('Set Audit Scope'!$F$5="Yes",(IF('Urine Module'!$Q$181="Answer all sub questions","",IF('Urine Module'!$Q$181&lt;&gt;"Answer all sub questions",'Urine Module'!$Q$181))))))))</f>
        <v/>
      </c>
      <c r="F45" s="1054"/>
      <c r="G45" s="1070"/>
      <c r="H45" s="1062"/>
      <c r="J45" s="301">
        <f>IF(E45="",100,IF(E45="Yes",1,IF(E45="No",0,IF(E45="Partial",0.5,IF(E45="N/A",1.001)))))</f>
        <v>100</v>
      </c>
      <c r="K45" s="301"/>
      <c r="N45" s="301"/>
    </row>
    <row r="46" spans="1:14" ht="12.75" customHeight="1">
      <c r="A46" s="1082"/>
      <c r="B46" s="345"/>
      <c r="C46" s="318" t="s">
        <v>1242</v>
      </c>
      <c r="D46" s="1054"/>
      <c r="E46" s="319" t="str">
        <f>IF('Set Audit Scope'!$F$5="Choose from drop-down menu --&gt;","",IF('Set Audit Scope'!$F$5="","",IF('Set Audit Scope'!$F$5="No","N/A",IF('Set Audit Scope'!$F$5="N/A","N/A",IF('Set Audit Scope'!$F$5="Yes",(IF('Urine Module'!$Q$184="Answer all sub questions","",IF('Urine Module'!$Q$184&lt;&gt;"Answer all sub questions",'Urine Module'!$Q$184))))))))</f>
        <v/>
      </c>
      <c r="F46" s="1054"/>
      <c r="G46" s="1070"/>
      <c r="H46" s="1062"/>
      <c r="J46" s="301">
        <f t="shared" si="3"/>
        <v>100</v>
      </c>
      <c r="K46" s="301"/>
      <c r="N46" s="301"/>
    </row>
    <row r="47" spans="1:14" ht="12.75" customHeight="1">
      <c r="A47" s="1082"/>
      <c r="B47" s="345"/>
      <c r="C47" s="318" t="s">
        <v>1243</v>
      </c>
      <c r="D47" s="1054"/>
      <c r="E47" s="319" t="str">
        <f>IF('Set Audit Scope'!$F$5="Choose from drop-down menu --&gt;","",IF('Set Audit Scope'!$F$5="","",IF('Set Audit Scope'!$F$5="No","N/A",IF('Set Audit Scope'!$F$5="N/A","N/A",IF('Set Audit Scope'!$F$5="Yes",(IF('Urine Module'!$Q$187="Answer all sub questions","",IF('Urine Module'!$Q$187&lt;&gt;"Answer all sub questions",'Urine Module'!$Q$187))))))))</f>
        <v/>
      </c>
      <c r="F47" s="1054"/>
      <c r="G47" s="1070"/>
      <c r="H47" s="1062"/>
      <c r="J47" s="301">
        <f t="shared" si="3"/>
        <v>100</v>
      </c>
      <c r="K47" s="301"/>
      <c r="N47" s="301"/>
    </row>
    <row r="48" spans="1:14" ht="12.75" customHeight="1">
      <c r="A48" s="1082"/>
      <c r="B48" s="345"/>
      <c r="C48" s="318" t="s">
        <v>2144</v>
      </c>
      <c r="D48" s="1054"/>
      <c r="E48" s="319" t="str">
        <f>IF('Set Audit Scope'!$F$5="Choose from drop-down menu --&gt;","",IF('Set Audit Scope'!$F$5="","",IF('Set Audit Scope'!$F$5="No","N/A",IF('Set Audit Scope'!$F$5="N/A","N/A",IF('Set Audit Scope'!$F$5="Yes",(IF('Urine Module'!$Q$196="","",IF('Urine Module'!$Q$196&lt;&gt;"",'Urine Module'!$Q$196))))))))</f>
        <v/>
      </c>
      <c r="F48" s="1054"/>
      <c r="G48" s="1070"/>
      <c r="H48" s="1062"/>
      <c r="J48" s="301">
        <f t="shared" si="3"/>
        <v>100</v>
      </c>
      <c r="K48" s="301"/>
      <c r="N48" s="301"/>
    </row>
    <row r="49" spans="1:14" ht="12.75" customHeight="1">
      <c r="A49" s="1082"/>
      <c r="B49" s="345"/>
      <c r="C49" s="318" t="s">
        <v>2145</v>
      </c>
      <c r="D49" s="1054"/>
      <c r="E49" s="319" t="str">
        <f>IF('Set Audit Scope'!$F$5="Choose from drop-down menu --&gt;","",IF('Set Audit Scope'!$F$5="","",IF('Set Audit Scope'!$F$5="No","N/A",IF('Set Audit Scope'!$F$5="N/A","N/A",IF('Set Audit Scope'!$F$5="Yes",(IF('Urine Module'!$Q$197="","",IF('Urine Module'!$Q$197&lt;&gt;"",'Urine Module'!$Q$197))))))))</f>
        <v/>
      </c>
      <c r="F49" s="1054"/>
      <c r="G49" s="1070"/>
      <c r="H49" s="1062"/>
      <c r="J49" s="301">
        <f t="shared" si="3"/>
        <v>100</v>
      </c>
      <c r="K49" s="301"/>
      <c r="N49" s="301"/>
    </row>
    <row r="50" spans="1:14" ht="12.75" customHeight="1">
      <c r="A50" s="1082"/>
      <c r="B50" s="345"/>
      <c r="C50" s="318" t="s">
        <v>2146</v>
      </c>
      <c r="D50" s="1054"/>
      <c r="E50" s="319" t="str">
        <f>IF('Set Audit Scope'!$F$5="Choose from drop-down menu --&gt;","",IF('Set Audit Scope'!$F$5="","",IF('Set Audit Scope'!$F$5="No","N/A",IF('Set Audit Scope'!$F$5="N/A","N/A",IF('Set Audit Scope'!$F$5="Yes",(IF('Urine Module'!$Q$198="","",IF('Urine Module'!$Q$198&lt;&gt;"",'Urine Module'!$Q$198))))))))</f>
        <v/>
      </c>
      <c r="F50" s="1054"/>
      <c r="G50" s="1070"/>
      <c r="H50" s="1062"/>
      <c r="J50" s="301">
        <f t="shared" si="3"/>
        <v>100</v>
      </c>
      <c r="K50" s="301">
        <f>SUM(J37:J50)</f>
        <v>1400</v>
      </c>
      <c r="N50" s="301"/>
    </row>
    <row r="51" spans="1:14" ht="45" hidden="1">
      <c r="A51" s="1082"/>
      <c r="B51" s="382"/>
      <c r="C51" s="383" t="s">
        <v>2264</v>
      </c>
      <c r="D51" s="1054"/>
      <c r="E51" s="309" t="str">
        <f>IF(K65&gt;15,"Answer all sub questions",IF(K65=(14*1.001),"N/A",IF(K65&gt;=14,"Yes",IF(K65=13.013,"No",IF(K65=12.012,"No",IF(K65=11.011,"No",IF(K65=10.01,"No",IF(K65=9.009,"No",IF(K65=8.008,"No",IF(K65=7.007,"No",IF(K65=6.006,"No",IF(K65=5.005,"No",IF(K65=4.004,"No",IF(K65=3.003,"No",IF(K65=2.002,"No",IF(K65=1.001,"No",IF(K65=0,"No",IF(K65&gt;=0.5,"Partial",IF(K65&lt;13.5,"Partial")))))))))))))))))))</f>
        <v>Answer all sub questions</v>
      </c>
      <c r="F51" s="1054"/>
      <c r="G51" s="1070"/>
      <c r="H51" s="1062"/>
      <c r="K51" s="301">
        <f>IF(E51="Answer all sub questions",100,IF(E51="",100,IF(E51="Yes",1,IF(E51="No",0,IF(E51="Partial",0.5,IF(E51="N/A",1.001))))))</f>
        <v>100</v>
      </c>
      <c r="N51" s="301"/>
    </row>
    <row r="52" spans="1:14" ht="12.75" customHeight="1">
      <c r="A52" s="1082"/>
      <c r="B52" s="345"/>
      <c r="C52" s="318" t="s">
        <v>1258</v>
      </c>
      <c r="D52" s="1054"/>
      <c r="E52" s="319" t="str">
        <f>IF('Set Audit Scope'!$F$6="Choose from drop-down menu --&gt;","",IF('Set Audit Scope'!$F$6="","",IF('Set Audit Scope'!$F$6="No","N/A",IF('Set Audit Scope'!$F$6="N/A","N/A",IF('Set Audit Scope'!$F$6="Yes",(IF('Feces Module'!$Q$122="","",IF('Feces Module'!$Q$122&lt;&gt;"",'Feces Module'!$Q$122))))))))</f>
        <v/>
      </c>
      <c r="F52" s="1054"/>
      <c r="G52" s="1070"/>
      <c r="H52" s="1062"/>
      <c r="J52" s="301">
        <f t="shared" si="3"/>
        <v>100</v>
      </c>
      <c r="K52" s="301"/>
      <c r="N52" s="301"/>
    </row>
    <row r="53" spans="1:14" ht="12.75" customHeight="1">
      <c r="A53" s="1082"/>
      <c r="B53" s="345"/>
      <c r="C53" s="318" t="s">
        <v>1259</v>
      </c>
      <c r="D53" s="1054"/>
      <c r="E53" s="319" t="str">
        <f>IF('Set Audit Scope'!$F$6="Choose from drop-down menu --&gt;","",IF('Set Audit Scope'!$F$6="","",IF('Set Audit Scope'!$F$6="No","N/A",IF('Set Audit Scope'!$F$6="N/A","N/A",IF('Set Audit Scope'!$F$6="Yes",(IF('Feces Module'!$Q$123="","",IF('Feces Module'!$Q$123&lt;&gt;"",'Feces Module'!$Q$123))))))))</f>
        <v/>
      </c>
      <c r="F53" s="1054"/>
      <c r="G53" s="1070"/>
      <c r="H53" s="1062"/>
      <c r="J53" s="301">
        <f t="shared" si="3"/>
        <v>100</v>
      </c>
      <c r="K53" s="301"/>
      <c r="N53" s="301"/>
    </row>
    <row r="54" spans="1:14" ht="12.75" customHeight="1">
      <c r="A54" s="1082"/>
      <c r="B54" s="345"/>
      <c r="C54" s="318" t="s">
        <v>1260</v>
      </c>
      <c r="D54" s="1054"/>
      <c r="E54" s="319" t="str">
        <f>IF('Set Audit Scope'!$F$6="Choose from drop-down menu --&gt;","",IF('Set Audit Scope'!$F$6="","",IF('Set Audit Scope'!$F$6="No","N/A",IF('Set Audit Scope'!$F$6="N/A","N/A",IF('Set Audit Scope'!$F$6="Yes",(IF('Feces Module'!$Q$124="Answer all sub questions","",IF('Feces Module'!$Q$124&lt;&gt;"Answer all sub questions",'Feces Module'!$Q$124))))))))</f>
        <v/>
      </c>
      <c r="F54" s="1054"/>
      <c r="G54" s="1070"/>
      <c r="H54" s="1062"/>
      <c r="J54" s="301">
        <f t="shared" si="3"/>
        <v>100</v>
      </c>
      <c r="K54" s="301"/>
      <c r="N54" s="301"/>
    </row>
    <row r="55" spans="1:14" ht="12.75" customHeight="1">
      <c r="A55" s="1082"/>
      <c r="B55" s="345"/>
      <c r="C55" s="318" t="s">
        <v>1261</v>
      </c>
      <c r="D55" s="1054"/>
      <c r="E55" s="319" t="str">
        <f>IF('Set Audit Scope'!$F$6="Choose from drop-down menu --&gt;","",IF('Set Audit Scope'!$F$6="","",IF('Set Audit Scope'!$F$6="No","N/A",IF('Set Audit Scope'!$F$6="N/A","N/A",IF('Set Audit Scope'!$F$6="Yes",(IF('Feces Module'!$Q$128="","",IF('Feces Module'!$Q$128&lt;&gt;"",'Feces Module'!$Q$128))))))))</f>
        <v/>
      </c>
      <c r="F55" s="1054"/>
      <c r="G55" s="1070"/>
      <c r="H55" s="1062"/>
      <c r="J55" s="301">
        <f t="shared" si="3"/>
        <v>100</v>
      </c>
      <c r="K55" s="301"/>
      <c r="N55" s="301"/>
    </row>
    <row r="56" spans="1:14" ht="12.75" customHeight="1">
      <c r="A56" s="1082"/>
      <c r="B56" s="345"/>
      <c r="C56" s="318" t="s">
        <v>1262</v>
      </c>
      <c r="D56" s="1054"/>
      <c r="E56" s="319" t="str">
        <f>IF('Set Audit Scope'!$F$6="Choose from drop-down menu --&gt;","",IF('Set Audit Scope'!$F$6="","",IF('Set Audit Scope'!$F$6="No","N/A",IF('Set Audit Scope'!$F$6="N/A","N/A",IF('Set Audit Scope'!$F$6="Yes",(IF('Feces Module'!$Q$129="","",IF('Feces Module'!$Q$129&lt;&gt;"",'Feces Module'!$Q$129))))))))</f>
        <v/>
      </c>
      <c r="F56" s="1054"/>
      <c r="G56" s="1070"/>
      <c r="H56" s="1062"/>
      <c r="J56" s="301">
        <f t="shared" si="3"/>
        <v>100</v>
      </c>
      <c r="K56" s="301"/>
      <c r="N56" s="301"/>
    </row>
    <row r="57" spans="1:14" ht="12.75" customHeight="1">
      <c r="A57" s="1082"/>
      <c r="B57" s="345"/>
      <c r="C57" s="318" t="s">
        <v>1263</v>
      </c>
      <c r="D57" s="1054"/>
      <c r="E57" s="319" t="str">
        <f>IF('Set Audit Scope'!$F$6="Choose from drop-down menu --&gt;","",IF('Set Audit Scope'!$F$6="","",IF('Set Audit Scope'!$F$6="No","N/A",IF('Set Audit Scope'!$F$6="N/A","N/A",IF('Set Audit Scope'!$F$6="Yes",(IF('Feces Module'!$Q$130="","",IF('Feces Module'!$Q$130&lt;&gt;"",'Feces Module'!$Q$130))))))))</f>
        <v/>
      </c>
      <c r="F57" s="1054"/>
      <c r="G57" s="1070"/>
      <c r="H57" s="1062"/>
      <c r="J57" s="301">
        <f t="shared" si="3"/>
        <v>100</v>
      </c>
      <c r="K57" s="301"/>
      <c r="N57" s="301"/>
    </row>
    <row r="58" spans="1:14" ht="12.75" customHeight="1">
      <c r="A58" s="1082"/>
      <c r="B58" s="345"/>
      <c r="C58" s="318" t="s">
        <v>1264</v>
      </c>
      <c r="D58" s="1054"/>
      <c r="E58" s="319" t="str">
        <f>IF('Set Audit Scope'!$F$6="Choose from drop-down menu --&gt;","",IF('Set Audit Scope'!$F$6="","",IF('Set Audit Scope'!$F$6="No","N/A",IF('Set Audit Scope'!$F$6="N/A","N/A",IF('Set Audit Scope'!$F$6="Yes",(IF('Feces Module'!$Q$131="","",IF('Feces Module'!$Q$131&lt;&gt;"",'Feces Module'!$Q$131))))))))</f>
        <v/>
      </c>
      <c r="F58" s="1054"/>
      <c r="G58" s="1070"/>
      <c r="H58" s="1062"/>
      <c r="J58" s="301">
        <f t="shared" si="3"/>
        <v>100</v>
      </c>
      <c r="K58" s="301"/>
      <c r="N58" s="301"/>
    </row>
    <row r="59" spans="1:14" ht="12.75" customHeight="1">
      <c r="A59" s="1082"/>
      <c r="B59" s="345"/>
      <c r="C59" s="318" t="s">
        <v>1265</v>
      </c>
      <c r="D59" s="1054"/>
      <c r="E59" s="319" t="str">
        <f>IF('Set Audit Scope'!$F$6="Choose from drop-down menu --&gt;","",IF('Set Audit Scope'!$F$6="","",IF('Set Audit Scope'!$F$6="No","N/A",IF('Set Audit Scope'!$F$6="N/A","N/A",IF('Set Audit Scope'!$F$6="Yes",(IF('Feces Module'!$Q$133="Answer all sub questions","",IF('Feces Module'!$Q$133&lt;&gt;"Answer all sub questions",'Feces Module'!$Q$133))))))))</f>
        <v/>
      </c>
      <c r="F59" s="1054"/>
      <c r="G59" s="1070"/>
      <c r="H59" s="1062"/>
      <c r="J59" s="301">
        <f t="shared" si="3"/>
        <v>100</v>
      </c>
      <c r="K59" s="301"/>
      <c r="N59" s="301"/>
    </row>
    <row r="60" spans="1:14" ht="12.75" customHeight="1">
      <c r="A60" s="1082"/>
      <c r="B60" s="345"/>
      <c r="C60" s="318" t="s">
        <v>1266</v>
      </c>
      <c r="D60" s="1054"/>
      <c r="E60" s="319" t="str">
        <f>IF('Set Audit Scope'!$F$6="Choose from drop-down menu --&gt;","",IF('Set Audit Scope'!$F$6="","",IF('Set Audit Scope'!$F$6="No","N/A",IF('Set Audit Scope'!$F$6="N/A","N/A",IF('Set Audit Scope'!$F$6="Yes",(IF('Feces Module'!$Q$136="Answer all sub questions","",IF('Feces Module'!$Q$136&lt;&gt;"Answer all sub questions",'Feces Module'!$Q$136))))))))</f>
        <v/>
      </c>
      <c r="F60" s="1054"/>
      <c r="G60" s="1070"/>
      <c r="H60" s="1062"/>
      <c r="J60" s="301">
        <f t="shared" si="3"/>
        <v>100</v>
      </c>
      <c r="K60" s="301"/>
      <c r="N60" s="301"/>
    </row>
    <row r="61" spans="1:14" ht="12.75" customHeight="1">
      <c r="A61" s="1082"/>
      <c r="B61" s="345"/>
      <c r="C61" s="318" t="s">
        <v>1267</v>
      </c>
      <c r="D61" s="1054"/>
      <c r="E61" s="319" t="str">
        <f>IF('Set Audit Scope'!$F$6="Choose from drop-down menu --&gt;","",IF('Set Audit Scope'!$F$6="","",IF('Set Audit Scope'!$F$6="No","N/A",IF('Set Audit Scope'!$F$6="N/A","N/A",IF('Set Audit Scope'!$F$6="Yes",(IF('Feces Module'!$Q$139="Answer all sub questions","",IF('Feces Module'!$Q$139&lt;&gt;"Answer all sub questions",'Feces Module'!$Q$139))))))))</f>
        <v/>
      </c>
      <c r="F61" s="1054"/>
      <c r="G61" s="1070"/>
      <c r="H61" s="1062"/>
      <c r="J61" s="301">
        <f t="shared" si="3"/>
        <v>100</v>
      </c>
      <c r="K61" s="301"/>
      <c r="N61" s="301"/>
    </row>
    <row r="62" spans="1:14" ht="12.75" customHeight="1">
      <c r="A62" s="1082"/>
      <c r="B62" s="345"/>
      <c r="C62" s="318" t="s">
        <v>2150</v>
      </c>
      <c r="D62" s="1054"/>
      <c r="E62" s="319" t="str">
        <f>IF('Set Audit Scope'!$F$6="Choose from drop-down menu --&gt;","",IF('Set Audit Scope'!$F$6="","",IF('Set Audit Scope'!$F$6="No","N/A",IF('Set Audit Scope'!$F$6="N/A","N/A",IF('Set Audit Scope'!$F$6="Yes",(IF('Feces Module'!$Q$150="","",IF('Feces Module'!$Q$150&lt;&gt;"",'Feces Module'!$Q$150))))))))</f>
        <v/>
      </c>
      <c r="F62" s="1054"/>
      <c r="G62" s="1070"/>
      <c r="H62" s="1062"/>
      <c r="J62" s="301">
        <f t="shared" si="3"/>
        <v>100</v>
      </c>
      <c r="K62" s="301"/>
      <c r="N62" s="301"/>
    </row>
    <row r="63" spans="1:14" ht="12.75" customHeight="1">
      <c r="A63" s="1082"/>
      <c r="B63" s="345"/>
      <c r="C63" s="318" t="s">
        <v>2151</v>
      </c>
      <c r="D63" s="1054"/>
      <c r="E63" s="319" t="str">
        <f>IF('Set Audit Scope'!$F$6="Choose from drop-down menu --&gt;","",IF('Set Audit Scope'!$F$6="","",IF('Set Audit Scope'!$F$6="No","N/A",IF('Set Audit Scope'!$F$6="N/A","N/A",IF('Set Audit Scope'!$F$6="Yes",(IF('Feces Module'!$Q$151="","",IF('Feces Module'!$Q$151&lt;&gt;"",'Feces Module'!$Q$151))))))))</f>
        <v/>
      </c>
      <c r="F63" s="1054"/>
      <c r="G63" s="1070"/>
      <c r="H63" s="1062"/>
      <c r="J63" s="301">
        <f t="shared" si="3"/>
        <v>100</v>
      </c>
      <c r="K63" s="301"/>
      <c r="N63" s="301"/>
    </row>
    <row r="64" spans="1:14" ht="12.75" customHeight="1">
      <c r="A64" s="1082"/>
      <c r="B64" s="345"/>
      <c r="C64" s="318" t="s">
        <v>2152</v>
      </c>
      <c r="D64" s="1054"/>
      <c r="E64" s="319" t="str">
        <f>IF('Set Audit Scope'!$F$6="Choose from drop-down menu --&gt;","",IF('Set Audit Scope'!$F$6="","",IF('Set Audit Scope'!$F$6="No","N/A",IF('Set Audit Scope'!$F$6="N/A","N/A",IF('Set Audit Scope'!$F$6="Yes",(IF('Feces Module'!$Q$152="","",IF('Feces Module'!$Q$152&lt;&gt;"",'Feces Module'!$Q$152))))))))</f>
        <v/>
      </c>
      <c r="F64" s="1054"/>
      <c r="G64" s="1070"/>
      <c r="H64" s="1062"/>
      <c r="J64" s="301">
        <f t="shared" ref="J64:J65" si="5">IF(E64="",100,IF(E64="Yes",1,IF(E64="No",0,IF(E64="Partial",0.5,IF(E64="N/A",1.001)))))</f>
        <v>100</v>
      </c>
      <c r="K64" s="301"/>
      <c r="N64" s="301"/>
    </row>
    <row r="65" spans="1:14" ht="12.75" customHeight="1">
      <c r="A65" s="1082"/>
      <c r="B65" s="345"/>
      <c r="C65" s="318" t="s">
        <v>2153</v>
      </c>
      <c r="D65" s="1054"/>
      <c r="E65" s="319" t="str">
        <f>IF('Set Audit Scope'!$F$6="Choose from drop-down menu --&gt;","",IF('Set Audit Scope'!$F$6="","",IF('Set Audit Scope'!$F$6="No","N/A",IF('Set Audit Scope'!$F$6="N/A","N/A",IF('Set Audit Scope'!$F$6="Yes",(IF('Feces Module'!$Q$153="","",IF('Feces Module'!$Q$153&lt;&gt;"",'Feces Module'!$Q$153))))))))</f>
        <v/>
      </c>
      <c r="F65" s="1054"/>
      <c r="G65" s="1070"/>
      <c r="H65" s="1062"/>
      <c r="J65" s="301">
        <f t="shared" si="5"/>
        <v>100</v>
      </c>
      <c r="K65" s="301">
        <f>SUM(J52:J65)</f>
        <v>1400</v>
      </c>
      <c r="N65" s="301"/>
    </row>
    <row r="66" spans="1:14" ht="13.75" hidden="1" customHeight="1">
      <c r="A66" s="1082"/>
      <c r="B66" s="382"/>
      <c r="C66" s="383" t="s">
        <v>2265</v>
      </c>
      <c r="D66" s="1054"/>
      <c r="E66" s="309" t="str">
        <f>IF(K81&gt;16,"Answer all sub questions",IF(K81=(15*1.001),"N/A",IF(K81&gt;=15,"Yes",IF(K81=14.014,"No",IF(K81=13.013,"No",IF(K81=12.012,"No",IF(K81=11.011,"No",IF(K81=10.01,"No",IF(K81=9.009,"No",IF(K81=8.008,"No",IF(K81=7.007,"No",IF(K81=6.006,"No",IF(K81=5.005,"No",IF(K81=4.004,"No",IF(K81=3.003,"No",IF(K81=2.002,"No",IF(K81=1.001,"No",IF(K81=0,"No",IF(K81&gt;=0.5,"Partial",IF(K81&lt;14.5,"Partial"))))))))))))))))))))</f>
        <v>Answer all sub questions</v>
      </c>
      <c r="F66" s="1054"/>
      <c r="G66" s="1070"/>
      <c r="H66" s="1062"/>
      <c r="K66" s="301">
        <f>IF(E66="Answer all sub questions",100,IF(E66="",100,IF(E66="Yes",1,IF(E66="No",0,IF(E66="Partial",0.5,IF(E66="N/A",1.001))))))</f>
        <v>100</v>
      </c>
      <c r="N66" s="301"/>
    </row>
    <row r="67" spans="1:14" ht="12.75" customHeight="1">
      <c r="A67" s="1082"/>
      <c r="B67" s="345"/>
      <c r="C67" s="318" t="s">
        <v>1283</v>
      </c>
      <c r="D67" s="1054"/>
      <c r="E67" s="319" t="str">
        <f>IF('Set Audit Scope'!$F$7="Choose from drop-down menu --&gt;","",IF('Set Audit Scope'!$F$7="","",IF('Set Audit Scope'!$F$7="No","N/A",IF('Set Audit Scope'!$F$7="N/A","N/A",IF('Set Audit Scope'!$F$7="Yes",(IF('Blood Module'!$Q$166="","",IF('Blood Module'!$Q$166&lt;&gt;"",'Blood Module'!$Q$166))))))))</f>
        <v/>
      </c>
      <c r="F67" s="1054"/>
      <c r="G67" s="1070"/>
      <c r="H67" s="1062"/>
      <c r="J67" s="301">
        <f t="shared" si="3"/>
        <v>100</v>
      </c>
      <c r="K67" s="301"/>
      <c r="N67" s="301"/>
    </row>
    <row r="68" spans="1:14" ht="12.75" customHeight="1">
      <c r="A68" s="1082"/>
      <c r="B68" s="345"/>
      <c r="C68" s="318" t="s">
        <v>1284</v>
      </c>
      <c r="D68" s="1054"/>
      <c r="E68" s="319" t="str">
        <f>IF('Set Audit Scope'!$F$7="Choose from drop-down menu --&gt;","",IF('Set Audit Scope'!$F$7="","",IF('Set Audit Scope'!$F$7="No","N/A",IF('Set Audit Scope'!$F$7="N/A","N/A",IF('Set Audit Scope'!$F$7="Yes",(IF('Blood Module'!$Q$168="","",IF('Blood Module'!$Q$168&lt;&gt;"",'Blood Module'!$Q$168))))))))</f>
        <v/>
      </c>
      <c r="F68" s="1054"/>
      <c r="G68" s="1070"/>
      <c r="H68" s="1062"/>
      <c r="J68" s="301">
        <f t="shared" si="3"/>
        <v>100</v>
      </c>
      <c r="K68" s="301"/>
      <c r="N68" s="301"/>
    </row>
    <row r="69" spans="1:14" ht="12.75" customHeight="1">
      <c r="A69" s="1082"/>
      <c r="B69" s="345"/>
      <c r="C69" s="318" t="s">
        <v>1285</v>
      </c>
      <c r="D69" s="1054"/>
      <c r="E69" s="319" t="str">
        <f>IF('Set Audit Scope'!$F$7="Choose from drop-down menu --&gt;","",IF('Set Audit Scope'!$F$7="","",IF('Set Audit Scope'!$F$7="No","N/A",IF('Set Audit Scope'!$F$7="N/A","N/A",IF('Set Audit Scope'!$F$7="Yes",(IF('Blood Module'!$Q$169="","",IF('Blood Module'!$Q$169&lt;&gt;"",'Blood Module'!$Q$169))))))))</f>
        <v/>
      </c>
      <c r="F69" s="1054"/>
      <c r="G69" s="1070"/>
      <c r="H69" s="1062"/>
      <c r="J69" s="301">
        <f t="shared" si="3"/>
        <v>100</v>
      </c>
      <c r="K69" s="301"/>
      <c r="N69" s="301"/>
    </row>
    <row r="70" spans="1:14" ht="12.75" customHeight="1">
      <c r="A70" s="1082"/>
      <c r="B70" s="345"/>
      <c r="C70" s="318" t="s">
        <v>1286</v>
      </c>
      <c r="D70" s="1054"/>
      <c r="E70" s="319" t="str">
        <f>IF('Set Audit Scope'!$F$7="Choose from drop-down menu --&gt;","",IF('Set Audit Scope'!$F$7="","",IF('Set Audit Scope'!$F$7="No","N/A",IF('Set Audit Scope'!$F$7="N/A","N/A",IF('Set Audit Scope'!$F$7="Yes",(IF('Blood Module'!$Q$170="","",IF('Blood Module'!$Q$170&lt;&gt;"",'Blood Module'!$Q$170))))))))</f>
        <v/>
      </c>
      <c r="F70" s="1054"/>
      <c r="G70" s="1070"/>
      <c r="H70" s="1062"/>
      <c r="J70" s="301">
        <f t="shared" si="3"/>
        <v>100</v>
      </c>
      <c r="K70" s="301"/>
      <c r="N70" s="301"/>
    </row>
    <row r="71" spans="1:14" ht="12.75" customHeight="1">
      <c r="A71" s="1082"/>
      <c r="B71" s="345"/>
      <c r="C71" s="318" t="s">
        <v>1287</v>
      </c>
      <c r="D71" s="1054"/>
      <c r="E71" s="319" t="str">
        <f>IF('Set Audit Scope'!$F$7="Choose from drop-down menu --&gt;","",IF('Set Audit Scope'!$F$7="","",IF('Set Audit Scope'!$F$7="No","N/A",IF('Set Audit Scope'!$F$7="N/A","N/A",IF('Set Audit Scope'!$F$7="Yes",(IF('Blood Module'!$Q$171="","",IF('Blood Module'!$Q$171&lt;&gt;"",'Blood Module'!$Q$171))))))))</f>
        <v/>
      </c>
      <c r="F71" s="1054"/>
      <c r="G71" s="1070"/>
      <c r="H71" s="1062"/>
      <c r="J71" s="301">
        <f t="shared" si="3"/>
        <v>100</v>
      </c>
      <c r="K71" s="301"/>
      <c r="N71" s="301"/>
    </row>
    <row r="72" spans="1:14" ht="12.75" customHeight="1">
      <c r="A72" s="1082"/>
      <c r="B72" s="345"/>
      <c r="C72" s="318" t="s">
        <v>1288</v>
      </c>
      <c r="D72" s="1054"/>
      <c r="E72" s="319" t="str">
        <f>IF('Set Audit Scope'!$F$7="Choose from drop-down menu --&gt;","",IF('Set Audit Scope'!$F$7="","",IF('Set Audit Scope'!$F$7="No","N/A",IF('Set Audit Scope'!$F$7="N/A","N/A",IF('Set Audit Scope'!$F$7="Yes",(IF('Blood Module'!$Q$172="","",IF('Blood Module'!$Q$172&lt;&gt;"",'Blood Module'!$Q$172))))))))</f>
        <v/>
      </c>
      <c r="F72" s="1054"/>
      <c r="G72" s="1070"/>
      <c r="H72" s="1062"/>
      <c r="J72" s="301">
        <f t="shared" ref="J72:J89" si="6">IF(E72="",100,IF(E72="Yes",1,IF(E72="No",0,IF(E72="Partial",0.5,IF(E72="N/A",1.001)))))</f>
        <v>100</v>
      </c>
      <c r="K72" s="301"/>
      <c r="N72" s="301"/>
    </row>
    <row r="73" spans="1:14" ht="12.75" customHeight="1">
      <c r="A73" s="1082"/>
      <c r="B73" s="345"/>
      <c r="C73" s="318" t="s">
        <v>1289</v>
      </c>
      <c r="D73" s="1054"/>
      <c r="E73" s="319" t="str">
        <f>IF('Set Audit Scope'!$F$7="Choose from drop-down menu --&gt;","",IF('Set Audit Scope'!$F$7="","",IF('Set Audit Scope'!$F$7="No","N/A",IF('Set Audit Scope'!$F$7="N/A","N/A",IF('Set Audit Scope'!$F$7="Yes",(IF('Blood Module'!$Q$174="Answer all sub questions","",IF('Blood Module'!$Q$174&lt;&gt;"Answer all sub questions",'Blood Module'!$Q$174))))))))</f>
        <v/>
      </c>
      <c r="F73" s="1054"/>
      <c r="G73" s="1070"/>
      <c r="H73" s="1062"/>
      <c r="J73" s="301">
        <f t="shared" si="6"/>
        <v>100</v>
      </c>
      <c r="K73" s="301"/>
      <c r="N73" s="301"/>
    </row>
    <row r="74" spans="1:14" ht="12.75" customHeight="1">
      <c r="A74" s="1082"/>
      <c r="B74" s="345"/>
      <c r="C74" s="318" t="s">
        <v>2157</v>
      </c>
      <c r="D74" s="1054"/>
      <c r="E74" s="319" t="str">
        <f>IF('Set Audit Scope'!$F$7="Choose from drop-down menu --&gt;","",IF('Set Audit Scope'!$F$7="","",IF('Set Audit Scope'!$F$7="No","N/A",IF('Set Audit Scope'!$F$7="N/A","N/A",IF('Set Audit Scope'!$F$7="Yes",(IF('Blood Module'!$Q$179="Answer all sub questions","",IF('Blood Module'!$Q$179&lt;&gt;"Answer all sub questions",'Blood Module'!$Q$179))))))))</f>
        <v/>
      </c>
      <c r="F74" s="1054"/>
      <c r="G74" s="1070"/>
      <c r="H74" s="1062"/>
      <c r="J74" s="301">
        <f t="shared" si="6"/>
        <v>100</v>
      </c>
      <c r="K74" s="301"/>
      <c r="N74" s="301"/>
    </row>
    <row r="75" spans="1:14" ht="12.75" customHeight="1">
      <c r="A75" s="1082"/>
      <c r="B75" s="345"/>
      <c r="C75" s="318" t="s">
        <v>2158</v>
      </c>
      <c r="D75" s="1054"/>
      <c r="E75" s="319" t="str">
        <f>IF('Set Audit Scope'!$F$7="Choose from drop-down menu --&gt;","",IF('Set Audit Scope'!$F$7="","",IF('Set Audit Scope'!$F$7="No","N/A",IF('Set Audit Scope'!$F$7="N/A","N/A",IF('Set Audit Scope'!$F$7="Yes",(IF('Blood Module'!$Q$182="","",IF('Blood Module'!$Q$182&lt;&gt;"",'Blood Module'!$Q$182))))))))</f>
        <v/>
      </c>
      <c r="F75" s="1054"/>
      <c r="G75" s="1070"/>
      <c r="H75" s="1062"/>
      <c r="J75" s="301">
        <f t="shared" si="6"/>
        <v>100</v>
      </c>
      <c r="K75" s="301"/>
      <c r="N75" s="301"/>
    </row>
    <row r="76" spans="1:14" ht="12.75" customHeight="1">
      <c r="A76" s="1082"/>
      <c r="B76" s="345"/>
      <c r="C76" s="318" t="s">
        <v>2159</v>
      </c>
      <c r="D76" s="1054"/>
      <c r="E76" s="319" t="str">
        <f>IF('Set Audit Scope'!$F$7="Choose from drop-down menu --&gt;","",IF('Set Audit Scope'!$F$7="","",IF('Set Audit Scope'!$F$7="No","N/A",IF('Set Audit Scope'!$F$7="N/A","N/A",IF('Set Audit Scope'!$F$7="Yes",(IF('Blood Module'!$Q$184="Answer all sub questions","",IF('Blood Module'!$Q$184&lt;&gt;"Answer all sub questions",'Blood Module'!$Q$184))))))))</f>
        <v/>
      </c>
      <c r="F76" s="1054"/>
      <c r="G76" s="1070"/>
      <c r="H76" s="1062"/>
      <c r="J76" s="301">
        <f t="shared" si="6"/>
        <v>100</v>
      </c>
      <c r="K76" s="301"/>
      <c r="N76" s="301"/>
    </row>
    <row r="77" spans="1:14" ht="12.75" customHeight="1">
      <c r="A77" s="1082"/>
      <c r="B77" s="345"/>
      <c r="C77" s="318" t="s">
        <v>2160</v>
      </c>
      <c r="D77" s="1054"/>
      <c r="E77" s="319" t="str">
        <f>IF('Set Audit Scope'!$F$7="Choose from drop-down menu --&gt;","",IF('Set Audit Scope'!$F$7="","",IF('Set Audit Scope'!$F$7="No","N/A",IF('Set Audit Scope'!$F$7="N/A","N/A",IF('Set Audit Scope'!$F$7="Yes",(IF('Blood Module'!$Q$190="Answer all sub questions","",IF('Blood Module'!$Q$190&lt;&gt;"Answer all sub questions",'Blood Module'!$Q$190))))))))</f>
        <v/>
      </c>
      <c r="F77" s="1054"/>
      <c r="G77" s="1070"/>
      <c r="H77" s="1062"/>
      <c r="J77" s="301">
        <f t="shared" si="6"/>
        <v>100</v>
      </c>
      <c r="K77" s="301"/>
      <c r="N77" s="301"/>
    </row>
    <row r="78" spans="1:14" ht="12.75" customHeight="1">
      <c r="A78" s="1082"/>
      <c r="B78" s="345"/>
      <c r="C78" s="318" t="s">
        <v>2161</v>
      </c>
      <c r="D78" s="1054"/>
      <c r="E78" s="319" t="str">
        <f>IF('Set Audit Scope'!$F$7="Choose from drop-down menu --&gt;","",IF('Set Audit Scope'!$F$7="","",IF('Set Audit Scope'!$F$7="No","N/A",IF('Set Audit Scope'!$F$7="N/A","N/A",IF('Set Audit Scope'!$F$7="Yes",(IF('Blood Module'!$Q$195="Answer all sub questions","",IF('Blood Module'!$Q$195&lt;&gt;"Answer all sub questions",'Blood Module'!$Q$195))))))))</f>
        <v/>
      </c>
      <c r="F78" s="1054"/>
      <c r="G78" s="1070"/>
      <c r="H78" s="1062"/>
      <c r="J78" s="301">
        <f t="shared" si="6"/>
        <v>100</v>
      </c>
      <c r="K78" s="301"/>
      <c r="N78" s="301"/>
    </row>
    <row r="79" spans="1:14" ht="12.75" customHeight="1">
      <c r="A79" s="1082"/>
      <c r="B79" s="345"/>
      <c r="C79" s="318" t="s">
        <v>1290</v>
      </c>
      <c r="D79" s="1054"/>
      <c r="E79" s="319" t="str">
        <f>IF('Set Audit Scope'!$F$7="Choose from drop-down menu --&gt;","",IF('Set Audit Scope'!$F$7="","",IF('Set Audit Scope'!$F$7="No","N/A",IF('Set Audit Scope'!$F$7="N/A","N/A",IF('Set Audit Scope'!$F$7="Yes",(IF('Blood Module'!$Q$204="","",IF('Blood Module'!$Q$204&lt;&gt;"",'Blood Module'!$Q$204))))))))</f>
        <v/>
      </c>
      <c r="F79" s="1054"/>
      <c r="G79" s="1070"/>
      <c r="H79" s="1062"/>
      <c r="J79" s="301">
        <f t="shared" si="6"/>
        <v>100</v>
      </c>
      <c r="K79" s="301"/>
      <c r="N79" s="301"/>
    </row>
    <row r="80" spans="1:14" ht="12.75" customHeight="1">
      <c r="A80" s="1082"/>
      <c r="B80" s="345"/>
      <c r="C80" s="318" t="s">
        <v>1291</v>
      </c>
      <c r="D80" s="1054"/>
      <c r="E80" s="319" t="str">
        <f>IF('Set Audit Scope'!$F$7="Choose from drop-down menu --&gt;","",IF('Set Audit Scope'!$F$7="","",IF('Set Audit Scope'!$F$7="No","N/A",IF('Set Audit Scope'!$F$7="N/A","N/A",IF('Set Audit Scope'!$F$7="Yes",(IF('Blood Module'!$Q$205="","",IF('Blood Module'!$Q$205&lt;&gt;"",'Blood Module'!$Q$205))))))))</f>
        <v/>
      </c>
      <c r="F80" s="1054"/>
      <c r="G80" s="1070"/>
      <c r="H80" s="1062"/>
      <c r="J80" s="301">
        <f t="shared" si="6"/>
        <v>100</v>
      </c>
      <c r="K80" s="301"/>
      <c r="N80" s="301"/>
    </row>
    <row r="81" spans="1:14" ht="12.75" customHeight="1">
      <c r="A81" s="1082"/>
      <c r="B81" s="345"/>
      <c r="C81" s="318" t="s">
        <v>1292</v>
      </c>
      <c r="D81" s="1054"/>
      <c r="E81" s="319" t="str">
        <f>IF('Set Audit Scope'!$F$7="Choose from drop-down menu --&gt;","",IF('Set Audit Scope'!$F$7="","",IF('Set Audit Scope'!$F$7="No","N/A",IF('Set Audit Scope'!$F$7="N/A","N/A",IF('Set Audit Scope'!$F$7="Yes",(IF('Blood Module'!$Q$206="","",IF('Blood Module'!$Q$206&lt;&gt;"",'Blood Module'!$Q$206))))))))</f>
        <v/>
      </c>
      <c r="F81" s="1054"/>
      <c r="G81" s="1070"/>
      <c r="H81" s="1062"/>
      <c r="J81" s="301">
        <f t="shared" si="6"/>
        <v>100</v>
      </c>
      <c r="K81" s="301">
        <f>SUM(J67:J81)</f>
        <v>1500</v>
      </c>
      <c r="N81" s="301"/>
    </row>
    <row r="82" spans="1:14" ht="45" hidden="1">
      <c r="A82" s="1082"/>
      <c r="B82" s="382"/>
      <c r="C82" s="383" t="s">
        <v>2266</v>
      </c>
      <c r="D82" s="1054"/>
      <c r="E82" s="309" t="str">
        <f>IF(K89&gt;8,"Answer all sub questions",IF(K89=(7*1.001),"N/A",IF(K89&gt;=7,"Yes",IF(K89=6.006,"No",IF(K89=5.005,"No",IF(K89=4.004,"No",IF(K89=3.003,"No",IF(K89=2.002,"No",IF(K89=1.001,"No",IF(K89=0,"No",IF(K89&gt;=0.5,"Partial",IF(K89&lt;6.5,"Partial"))))))))))))</f>
        <v>Answer all sub questions</v>
      </c>
      <c r="F82" s="1054"/>
      <c r="G82" s="1070"/>
      <c r="H82" s="1062"/>
      <c r="K82" s="301">
        <f>IF(E82="Answer all sub questions",100,IF(E82="",100,IF(E82="Yes",1,IF(E82="No",0,IF(E82="Partial",0.5,IF(E82="N/A",1.001))))))</f>
        <v>100</v>
      </c>
      <c r="N82" s="301"/>
    </row>
    <row r="83" spans="1:14" ht="13.5" customHeight="1">
      <c r="A83" s="1082"/>
      <c r="B83" s="345"/>
      <c r="C83" s="318" t="s">
        <v>2182</v>
      </c>
      <c r="D83" s="1054"/>
      <c r="E83" s="319" t="str">
        <f>IF('Set Audit Scope'!$F$8="Choose from drop-down menu --&gt;","",IF('Set Audit Scope'!$F$8="","",IF('Set Audit Scope'!$F$8="No","N/A",IF('Set Audit Scope'!$F$8="N/A","N/A",IF('Set Audit Scope'!$F$8="Yes",(IF('Genital Module'!$Q$118="Answer all sub questions","",IF('Genital Module'!$Q$118&lt;&gt;"Answer all sub questions",'Genital Module'!$Q$118))))))))</f>
        <v/>
      </c>
      <c r="F83" s="1054"/>
      <c r="G83" s="1070"/>
      <c r="H83" s="1062"/>
      <c r="J83" s="301">
        <f t="shared" si="6"/>
        <v>100</v>
      </c>
      <c r="K83" s="301"/>
      <c r="N83" s="301"/>
    </row>
    <row r="84" spans="1:14" ht="13.5" customHeight="1">
      <c r="A84" s="1082"/>
      <c r="B84" s="345"/>
      <c r="C84" s="318" t="s">
        <v>2183</v>
      </c>
      <c r="D84" s="1054"/>
      <c r="E84" s="319" t="str">
        <f>IF('Set Audit Scope'!$F$8="Choose from drop-down menu --&gt;","",IF('Set Audit Scope'!$F$8="","",IF('Set Audit Scope'!$F$8="No","N/A",IF('Set Audit Scope'!$F$8="N/A","N/A",IF('Set Audit Scope'!$F$8="Yes",(IF('Genital Module'!$Q$121="","",IF('Genital Module'!$Q$121&lt;&gt;"",'Genital Module'!$Q$121))))))))</f>
        <v/>
      </c>
      <c r="F84" s="1054"/>
      <c r="G84" s="1070"/>
      <c r="H84" s="1062"/>
      <c r="J84" s="95">
        <f t="shared" si="6"/>
        <v>100</v>
      </c>
      <c r="K84" s="301"/>
      <c r="N84" s="301"/>
    </row>
    <row r="85" spans="1:14" ht="13.5" customHeight="1">
      <c r="A85" s="1082"/>
      <c r="B85" s="345"/>
      <c r="C85" s="318" t="s">
        <v>2184</v>
      </c>
      <c r="D85" s="1054"/>
      <c r="E85" s="319" t="str">
        <f>IF('Set Audit Scope'!$F$8="Choose from drop-down menu --&gt;","",IF('Set Audit Scope'!$F$8="","",IF('Set Audit Scope'!$F$8="No","N/A",IF('Set Audit Scope'!$F$8="N/A","N/A",IF('Set Audit Scope'!$F$8="Yes",(IF('Genital Module'!$Q$122="","",IF('Genital Module'!$Q$122&lt;&gt;"",'Genital Module'!$Q$122))))))))</f>
        <v/>
      </c>
      <c r="F85" s="1054"/>
      <c r="G85" s="1070"/>
      <c r="H85" s="1062"/>
      <c r="J85" s="95">
        <f t="shared" si="6"/>
        <v>100</v>
      </c>
      <c r="K85" s="301"/>
      <c r="N85" s="301"/>
    </row>
    <row r="86" spans="1:14" ht="13.5" customHeight="1">
      <c r="A86" s="1082"/>
      <c r="B86" s="345"/>
      <c r="C86" s="318" t="s">
        <v>2185</v>
      </c>
      <c r="D86" s="1054"/>
      <c r="E86" s="319" t="str">
        <f>IF('Set Audit Scope'!$F$8="Choose from drop-down menu --&gt;","",IF('Set Audit Scope'!$F$8="","",IF('Set Audit Scope'!$F$8="No","N/A",IF('Set Audit Scope'!$F$8="N/A","N/A",IF('Set Audit Scope'!$F$8="Yes",(IF('Genital Module'!$Q$124="","",IF('Genital Module'!$Q$124&lt;&gt;"",'Genital Module'!$Q$124))))))))</f>
        <v/>
      </c>
      <c r="F86" s="1054"/>
      <c r="G86" s="1070"/>
      <c r="H86" s="1062"/>
      <c r="J86" s="95">
        <f t="shared" si="6"/>
        <v>100</v>
      </c>
      <c r="K86" s="301"/>
      <c r="N86" s="301"/>
    </row>
    <row r="87" spans="1:14" ht="13.5" customHeight="1">
      <c r="A87" s="1082"/>
      <c r="B87" s="345"/>
      <c r="C87" s="318" t="s">
        <v>2186</v>
      </c>
      <c r="D87" s="1054"/>
      <c r="E87" s="319" t="str">
        <f>IF('Set Audit Scope'!$F$8="Choose from drop-down menu --&gt;","",IF('Set Audit Scope'!$F$8="","",IF('Set Audit Scope'!$F$8="No","N/A",IF('Set Audit Scope'!$F$8="N/A","N/A",IF('Set Audit Scope'!$F$8="Yes",(IF('Genital Module'!$Q$126="","",IF('Genital Module'!$Q$126&lt;&gt;"",'Genital Module'!$Q$126))))))))</f>
        <v/>
      </c>
      <c r="F87" s="1054"/>
      <c r="G87" s="1070"/>
      <c r="H87" s="1062"/>
      <c r="J87" s="95">
        <f t="shared" si="6"/>
        <v>100</v>
      </c>
      <c r="K87" s="301"/>
      <c r="N87" s="301"/>
    </row>
    <row r="88" spans="1:14" ht="13.5" customHeight="1">
      <c r="A88" s="1082"/>
      <c r="B88" s="345"/>
      <c r="C88" s="318" t="s">
        <v>2187</v>
      </c>
      <c r="D88" s="1054"/>
      <c r="E88" s="319" t="str">
        <f>IF('Set Audit Scope'!$F$8="Choose from drop-down menu --&gt;","",IF('Set Audit Scope'!$F$8="","",IF('Set Audit Scope'!$F$8="No","N/A",IF('Set Audit Scope'!$F$8="N/A","N/A",IF('Set Audit Scope'!$F$8="Yes",(IF('Genital Module'!$Q$127="Answer all sub questions","",IF('Genital Module'!$Q$127&lt;&gt;"Answer all sub questions",'Genital Module'!$Q$127))))))))</f>
        <v/>
      </c>
      <c r="F88" s="1054"/>
      <c r="G88" s="1070"/>
      <c r="H88" s="1062"/>
      <c r="J88" s="95">
        <f t="shared" si="6"/>
        <v>100</v>
      </c>
      <c r="K88" s="301"/>
      <c r="N88" s="301"/>
    </row>
    <row r="89" spans="1:14" ht="13.5" customHeight="1">
      <c r="A89" s="1082"/>
      <c r="B89" s="345"/>
      <c r="C89" s="318" t="s">
        <v>2188</v>
      </c>
      <c r="D89" s="1054"/>
      <c r="E89" s="319" t="str">
        <f>IF('Set Audit Scope'!$F$8="Choose from drop-down menu --&gt;","",IF('Set Audit Scope'!$F$8="","",IF('Set Audit Scope'!$F$8="No","N/A",IF('Set Audit Scope'!$F$8="N/A","N/A",IF('Set Audit Scope'!$F$8="Yes",(IF('Genital Module'!$Q$133="","",IF('Genital Module'!$Q$133&lt;&gt;"",'Genital Module'!$Q$133))))))))</f>
        <v/>
      </c>
      <c r="F89" s="1054"/>
      <c r="G89" s="1070"/>
      <c r="H89" s="1062"/>
      <c r="J89" s="95">
        <f t="shared" si="6"/>
        <v>100</v>
      </c>
      <c r="K89" s="301">
        <f>SUM(J83:J89)</f>
        <v>700</v>
      </c>
      <c r="N89" s="301"/>
    </row>
    <row r="90" spans="1:14" ht="45" hidden="1">
      <c r="A90" s="1082"/>
      <c r="B90" s="382"/>
      <c r="C90" s="383" t="s">
        <v>2267</v>
      </c>
      <c r="D90" s="1054"/>
      <c r="E90" s="309" t="str">
        <f>IF(K108&gt;19,"Answer all sub questions",IF(K108=(18*1.001),"N/A",IF(K108&gt;=18,"Yes",IF(K108=17.017,"No",IF(K108=16.016,"No",IF(K108=15.015,"No",IF(K108=14.014,"No",IF(K108=13.013,"No",IF(K108=12.012,"No",IF(K108=11.011,"No",IF(K108=10.01,"No",IF(K108=9.009,"No",IF(K108=8.008,"No",IF(K108=7.007,"No",IF(K108=6.006,"No",IF(K108=5.005,"No",IF(K108=4.004,"No",IF(K108=3.003,"No",IF(K108=2.002,"No",IF(K108=1.001,"No",IF(K108=0,"No",IF(K108&gt;=0.5,"Partial",IF(K108&lt;17.5,"Partial")))))))))))))))))))))))</f>
        <v>Answer all sub questions</v>
      </c>
      <c r="F90" s="1054"/>
      <c r="G90" s="1070"/>
      <c r="H90" s="1062"/>
      <c r="K90" s="301">
        <f>IF(E90="Answer all sub questions",100,IF(E90="",100,IF(E90="Yes",1,IF(E90="No",0,IF(E90="Partial",0.5,IF(E90="N/A",1.001))))))</f>
        <v>100</v>
      </c>
      <c r="N90" s="301"/>
    </row>
    <row r="91" spans="1:14" ht="12.75" customHeight="1">
      <c r="A91" s="1082"/>
      <c r="B91" s="345"/>
      <c r="C91" s="318" t="s">
        <v>2206</v>
      </c>
      <c r="D91" s="1054"/>
      <c r="E91" s="319" t="str">
        <f>IF('Set Audit Scope'!$F$9="Choose from drop-down menu --&gt;","",IF('Set Audit Scope'!$F$9="","",IF('Set Audit Scope'!$F$9="No","N/A",IF('Set Audit Scope'!$F$9="N/A","N/A",IF('Set Audit Scope'!$F$9="Yes",(IF('Pulmonary Module'!$Q$152="Answer all sub questions","",IF('Pulmonary Module'!$Q$152&lt;&gt;"Answer all sub questions",'Pulmonary Module'!$Q$152))))))))</f>
        <v/>
      </c>
      <c r="F91" s="1054"/>
      <c r="G91" s="1070"/>
      <c r="H91" s="1062"/>
      <c r="J91" s="301">
        <f t="shared" ref="J91" si="7">IF(E91="",100,IF(E91="Yes",1,IF(E91="No",0,IF(E91="Partial",0.5,IF(E91="N/A",1.001)))))</f>
        <v>100</v>
      </c>
      <c r="K91" s="301"/>
      <c r="N91" s="301"/>
    </row>
    <row r="92" spans="1:14" ht="12.75" customHeight="1">
      <c r="A92" s="1082"/>
      <c r="B92" s="345"/>
      <c r="C92" s="318" t="s">
        <v>2207</v>
      </c>
      <c r="D92" s="1054"/>
      <c r="E92" s="319" t="str">
        <f>IF('Set Audit Scope'!$F$9="Choose from drop-down menu --&gt;","",IF('Set Audit Scope'!$F$9="","",IF('Set Audit Scope'!$F$9="No","N/A",IF('Set Audit Scope'!$F$9="N/A","N/A",IF('Set Audit Scope'!$F$9="Yes",(IF('Pulmonary Module'!$Q$158="","",IF('Pulmonary Module'!$Q$158&lt;&gt;"",'Pulmonary Module'!$Q$158))))))))</f>
        <v/>
      </c>
      <c r="F92" s="1054"/>
      <c r="G92" s="1070"/>
      <c r="H92" s="1062"/>
      <c r="J92" s="301">
        <f t="shared" si="3"/>
        <v>100</v>
      </c>
      <c r="K92" s="301"/>
      <c r="N92" s="301"/>
    </row>
    <row r="93" spans="1:14" ht="12.75" customHeight="1">
      <c r="A93" s="1082"/>
      <c r="B93" s="345"/>
      <c r="C93" s="318" t="s">
        <v>2208</v>
      </c>
      <c r="D93" s="1054"/>
      <c r="E93" s="319" t="str">
        <f>IF('Set Audit Scope'!$F$9="Choose from drop-down menu --&gt;","",IF('Set Audit Scope'!$F$9="","",IF('Set Audit Scope'!$F$9="No","N/A",IF('Set Audit Scope'!$F$9="N/A","N/A",IF('Set Audit Scope'!$F$9="Yes",(IF('Pulmonary Module'!$Q$159="","",IF('Pulmonary Module'!$Q$159&lt;&gt;"",'Pulmonary Module'!$Q$159))))))))</f>
        <v/>
      </c>
      <c r="F93" s="1054"/>
      <c r="G93" s="1070"/>
      <c r="H93" s="1062"/>
      <c r="J93" s="301">
        <f t="shared" si="3"/>
        <v>100</v>
      </c>
      <c r="K93" s="301"/>
      <c r="N93" s="301"/>
    </row>
    <row r="94" spans="1:14" ht="12.75" customHeight="1">
      <c r="A94" s="1082"/>
      <c r="B94" s="345"/>
      <c r="C94" s="318" t="s">
        <v>2209</v>
      </c>
      <c r="D94" s="1054"/>
      <c r="E94" s="319" t="str">
        <f>IF('Set Audit Scope'!$F$9="Choose from drop-down menu --&gt;","",IF('Set Audit Scope'!$F$9="","",IF('Set Audit Scope'!$F$9="No","N/A",IF('Set Audit Scope'!$F$9="N/A","N/A",IF('Set Audit Scope'!$F$9="Yes",(IF('Pulmonary Module'!$Q$161="Answer all sub questions","",IF('Pulmonary Module'!$Q$161&lt;&gt;"Answer all sub questions",'Pulmonary Module'!$Q$161))))))))</f>
        <v/>
      </c>
      <c r="F94" s="1054"/>
      <c r="G94" s="1070"/>
      <c r="H94" s="1062"/>
      <c r="J94" s="301">
        <f t="shared" si="3"/>
        <v>100</v>
      </c>
      <c r="K94" s="301"/>
      <c r="N94" s="301"/>
    </row>
    <row r="95" spans="1:14" ht="12.75" customHeight="1">
      <c r="A95" s="1082"/>
      <c r="B95" s="345"/>
      <c r="C95" s="318" t="s">
        <v>2210</v>
      </c>
      <c r="D95" s="1054"/>
      <c r="E95" s="319" t="str">
        <f>IF('Set Audit Scope'!$F$9="Choose from drop-down menu --&gt;","",IF('Set Audit Scope'!$F$9="","",IF('Set Audit Scope'!$F$9="No","N/A",IF('Set Audit Scope'!$F$9="N/A","N/A",IF('Set Audit Scope'!$F$9="Yes",(IF('Pulmonary Module'!$Q$166="Answer all sub questions","",IF('Pulmonary Module'!$Q$166&lt;&gt;"Answer all sub questions",'Pulmonary Module'!$Q$166))))))))</f>
        <v/>
      </c>
      <c r="F95" s="1054"/>
      <c r="G95" s="1070"/>
      <c r="H95" s="1062"/>
      <c r="J95" s="301">
        <f t="shared" si="3"/>
        <v>100</v>
      </c>
      <c r="K95" s="301"/>
      <c r="N95" s="301"/>
    </row>
    <row r="96" spans="1:14" ht="12.75" customHeight="1">
      <c r="A96" s="1082"/>
      <c r="B96" s="345"/>
      <c r="C96" s="318" t="s">
        <v>2211</v>
      </c>
      <c r="D96" s="1054"/>
      <c r="E96" s="319" t="str">
        <f>IF('Set Audit Scope'!$F$9="Choose from drop-down menu --&gt;","",IF('Set Audit Scope'!$F$9="","",IF('Set Audit Scope'!$F$9="No","N/A",IF('Set Audit Scope'!$F$9="N/A","N/A",IF('Set Audit Scope'!$F$9="Yes",(IF('Pulmonary Module'!$Q$169="","",IF('Pulmonary Module'!$Q$169&lt;&gt;"",'Pulmonary Module'!$Q$169))))))))</f>
        <v/>
      </c>
      <c r="F96" s="1054"/>
      <c r="G96" s="1070"/>
      <c r="H96" s="1062"/>
      <c r="J96" s="301">
        <f t="shared" si="3"/>
        <v>100</v>
      </c>
      <c r="K96" s="301"/>
      <c r="N96" s="301"/>
    </row>
    <row r="97" spans="1:14" ht="12.75" customHeight="1">
      <c r="A97" s="1082"/>
      <c r="B97" s="345"/>
      <c r="C97" s="318" t="s">
        <v>2212</v>
      </c>
      <c r="D97" s="1054"/>
      <c r="E97" s="319" t="str">
        <f>IF('Set Audit Scope'!$F$9="Choose from drop-down menu --&gt;","",IF('Set Audit Scope'!$F$9="","",IF('Set Audit Scope'!$F$9="No","N/A",IF('Set Audit Scope'!$F$9="N/A","N/A",IF('Set Audit Scope'!$F$9="Yes",(IF('Pulmonary Module'!$Q$170="Answer all sub questions","",IF('Pulmonary Module'!$Q$170&lt;&gt;"Answer all sub questions",'Pulmonary Module'!$Q$170))))))))</f>
        <v/>
      </c>
      <c r="F97" s="1054"/>
      <c r="G97" s="1070"/>
      <c r="H97" s="1062"/>
      <c r="J97" s="301">
        <f t="shared" ref="J97:J108" si="8">IF(E97="",100,IF(E97="Yes",1,IF(E97="No",0,IF(E97="Partial",0.5,IF(E97="N/A",1.001)))))</f>
        <v>100</v>
      </c>
      <c r="K97" s="301"/>
      <c r="N97" s="301"/>
    </row>
    <row r="98" spans="1:14" ht="12.75" customHeight="1">
      <c r="A98" s="1082"/>
      <c r="B98" s="345"/>
      <c r="C98" s="318" t="s">
        <v>2213</v>
      </c>
      <c r="D98" s="1054"/>
      <c r="E98" s="319" t="str">
        <f>IF('Set Audit Scope'!$F$9="Choose from drop-down menu --&gt;","",IF('Set Audit Scope'!$F$9="","",IF('Set Audit Scope'!$F$9="No","N/A",IF('Set Audit Scope'!$F$9="N/A","N/A",IF('Set Audit Scope'!$F$9="Yes",(IF('Pulmonary Module'!$Q$176="Answer all sub questions","",IF('Pulmonary Module'!$Q$176&lt;&gt;"Answer all sub questions",'Pulmonary Module'!$Q$176))))))))</f>
        <v/>
      </c>
      <c r="F98" s="1054"/>
      <c r="G98" s="1070"/>
      <c r="H98" s="1062"/>
      <c r="J98" s="301">
        <f t="shared" si="8"/>
        <v>100</v>
      </c>
      <c r="K98" s="301"/>
      <c r="N98" s="301"/>
    </row>
    <row r="99" spans="1:14" ht="12.75" customHeight="1">
      <c r="A99" s="1082"/>
      <c r="B99" s="345"/>
      <c r="C99" s="318" t="s">
        <v>2214</v>
      </c>
      <c r="D99" s="1054"/>
      <c r="E99" s="319" t="str">
        <f>IF('Set Audit Scope'!$F$9="Choose from drop-down menu --&gt;","",IF('Set Audit Scope'!$F$9="","",IF('Set Audit Scope'!$F$9="No","N/A",IF('Set Audit Scope'!$F$9="N/A","N/A",IF('Set Audit Scope'!$F$9="Yes",(IF('Pulmonary Module'!$Q$180="Answer all sub questions","",IF('Pulmonary Module'!$Q$180&lt;&gt;"Answer all sub questions",'Pulmonary Module'!$Q$180))))))))</f>
        <v/>
      </c>
      <c r="F99" s="1054"/>
      <c r="G99" s="1070"/>
      <c r="H99" s="1062"/>
      <c r="J99" s="301">
        <f t="shared" si="8"/>
        <v>100</v>
      </c>
      <c r="K99" s="301"/>
      <c r="N99" s="301"/>
    </row>
    <row r="100" spans="1:14" ht="12.75" customHeight="1">
      <c r="A100" s="1082"/>
      <c r="B100" s="345"/>
      <c r="C100" s="318" t="s">
        <v>2215</v>
      </c>
      <c r="D100" s="1054"/>
      <c r="E100" s="319" t="str">
        <f>IF('Set Audit Scope'!$F$9="Choose from drop-down menu --&gt;","",IF('Set Audit Scope'!$F$9="","",IF('Set Audit Scope'!$F$9="No","N/A",IF('Set Audit Scope'!$F$9="N/A","N/A",IF('Set Audit Scope'!$F$9="Yes",(IF('Pulmonary Module'!$Q$189="Answer all sub questions","",IF('Pulmonary Module'!$Q$189&lt;&gt;"Answer all sub questions",'Pulmonary Module'!$Q$189))))))))</f>
        <v/>
      </c>
      <c r="F100" s="1054"/>
      <c r="G100" s="1070"/>
      <c r="H100" s="1062"/>
      <c r="J100" s="301">
        <f t="shared" si="8"/>
        <v>100</v>
      </c>
      <c r="K100" s="301"/>
      <c r="N100" s="301"/>
    </row>
    <row r="101" spans="1:14" ht="12.75" customHeight="1">
      <c r="A101" s="1082"/>
      <c r="B101" s="345"/>
      <c r="C101" s="318" t="s">
        <v>2216</v>
      </c>
      <c r="D101" s="1054"/>
      <c r="E101" s="319" t="str">
        <f>IF('Set Audit Scope'!$F$9="Choose from drop-down menu --&gt;","",IF('Set Audit Scope'!$F$9="","",IF('Set Audit Scope'!$F$9="No","N/A",IF('Set Audit Scope'!$F$9="N/A","N/A",IF('Set Audit Scope'!$F$9="Yes",(IF('Pulmonary Module'!$Q$193="Answer all sub questions","",IF('Pulmonary Module'!$Q$193&lt;&gt;"Answer all sub questions",'Pulmonary Module'!$Q$193))))))))</f>
        <v/>
      </c>
      <c r="F101" s="1054"/>
      <c r="G101" s="1070"/>
      <c r="H101" s="1062"/>
      <c r="J101" s="301">
        <f t="shared" si="8"/>
        <v>100</v>
      </c>
      <c r="K101" s="301"/>
      <c r="N101" s="301"/>
    </row>
    <row r="102" spans="1:14" ht="13.5" customHeight="1">
      <c r="A102" s="1082"/>
      <c r="B102" s="345"/>
      <c r="C102" s="318" t="s">
        <v>2217</v>
      </c>
      <c r="D102" s="1054"/>
      <c r="E102" s="319" t="str">
        <f>IF('Set Audit Scope'!$F$9="Choose from drop-down menu --&gt;","",IF('Set Audit Scope'!$F$9="","",IF('Set Audit Scope'!$F$9="No","N/A",IF('Set Audit Scope'!$F$9="N/A","N/A",IF('Set Audit Scope'!$F$9="Yes",(IF('Pulmonary Module'!$Q$196="Answer all sub questions","",IF('Pulmonary Module'!$Q$196&lt;&gt;"Answer all sub questions",'Pulmonary Module'!$Q$196))))))))</f>
        <v/>
      </c>
      <c r="F102" s="1054"/>
      <c r="G102" s="1070"/>
      <c r="H102" s="1062"/>
      <c r="J102" s="301">
        <f t="shared" si="8"/>
        <v>100</v>
      </c>
      <c r="K102" s="301"/>
      <c r="N102" s="301"/>
    </row>
    <row r="103" spans="1:14" ht="13.5" customHeight="1">
      <c r="A103" s="1082"/>
      <c r="B103" s="345"/>
      <c r="C103" s="318" t="s">
        <v>2218</v>
      </c>
      <c r="D103" s="1054"/>
      <c r="E103" s="319" t="str">
        <f>IF('Set Audit Scope'!$F$9="Choose from drop-down menu --&gt;","",IF('Set Audit Scope'!$F$9="","",IF('Set Audit Scope'!$F$9="No","N/A",IF('Set Audit Scope'!$F$9="N/A","N/A",IF('Set Audit Scope'!$F$9="Yes",(IF('Pulmonary Module'!$Q$199="Answer all sub questions","",IF('Pulmonary Module'!$Q$199&lt;&gt;"Answer all sub questions",'Pulmonary Module'!$Q$199))))))))</f>
        <v/>
      </c>
      <c r="F103" s="1054"/>
      <c r="G103" s="1070"/>
      <c r="H103" s="1062"/>
      <c r="J103" s="95">
        <f t="shared" si="8"/>
        <v>100</v>
      </c>
      <c r="K103" s="301"/>
      <c r="N103" s="301"/>
    </row>
    <row r="104" spans="1:14" ht="13.5" customHeight="1">
      <c r="A104" s="1082"/>
      <c r="B104" s="345"/>
      <c r="C104" s="318" t="s">
        <v>2219</v>
      </c>
      <c r="D104" s="1054"/>
      <c r="E104" s="319" t="str">
        <f>IF('Set Audit Scope'!$F$9="Choose from drop-down menu --&gt;","",IF('Set Audit Scope'!$F$9="","",IF('Set Audit Scope'!$F$9="No","N/A",IF('Set Audit Scope'!$F$9="N/A","N/A",IF('Set Audit Scope'!$F$9="Yes",(IF('Pulmonary Module'!$Q$202="Answer all sub questions","",IF('Pulmonary Module'!$Q$202&lt;&gt;"Answer all sub questions",'Pulmonary Module'!$Q$202))))))))</f>
        <v/>
      </c>
      <c r="F104" s="1054"/>
      <c r="G104" s="1070"/>
      <c r="H104" s="1062"/>
      <c r="J104" s="95">
        <f t="shared" si="8"/>
        <v>100</v>
      </c>
      <c r="K104" s="301"/>
      <c r="N104" s="301"/>
    </row>
    <row r="105" spans="1:14" ht="13.5" customHeight="1">
      <c r="A105" s="1082"/>
      <c r="B105" s="345"/>
      <c r="C105" s="318" t="s">
        <v>2220</v>
      </c>
      <c r="D105" s="1054"/>
      <c r="E105" s="319" t="str">
        <f>IF('Set Audit Scope'!$F$9="Choose from drop-down menu --&gt;","",IF('Set Audit Scope'!$F$9="","",IF('Set Audit Scope'!$F$9="No","N/A",IF('Set Audit Scope'!$F$9="N/A","N/A",IF('Set Audit Scope'!$F$9="Yes",(IF('Pulmonary Module'!$Q$205="Answer all sub questions","",IF('Pulmonary Module'!$Q$205&lt;&gt;"Answer all sub questions",'Pulmonary Module'!$Q$205))))))))</f>
        <v/>
      </c>
      <c r="F105" s="1054"/>
      <c r="G105" s="1070"/>
      <c r="H105" s="1062"/>
      <c r="J105" s="95">
        <f t="shared" si="8"/>
        <v>100</v>
      </c>
      <c r="K105" s="301"/>
      <c r="N105" s="301"/>
    </row>
    <row r="106" spans="1:14" ht="13.5" customHeight="1">
      <c r="A106" s="1082"/>
      <c r="B106" s="345"/>
      <c r="C106" s="318" t="s">
        <v>2221</v>
      </c>
      <c r="D106" s="1054"/>
      <c r="E106" s="319" t="str">
        <f>IF('Set Audit Scope'!$F$9="Choose from drop-down menu --&gt;","",IF('Set Audit Scope'!$F$9="","",IF('Set Audit Scope'!$F$9="No","N/A",IF('Set Audit Scope'!$F$9="N/A","N/A",IF('Set Audit Scope'!$F$9="Yes",(IF('Pulmonary Module'!$Q$208="","",IF('Pulmonary Module'!$Q$208&lt;&gt;"",'Pulmonary Module'!$Q$208))))))))</f>
        <v/>
      </c>
      <c r="F106" s="1054"/>
      <c r="G106" s="1070"/>
      <c r="H106" s="1062"/>
      <c r="J106" s="95">
        <f t="shared" si="8"/>
        <v>100</v>
      </c>
      <c r="K106" s="301"/>
      <c r="N106" s="301"/>
    </row>
    <row r="107" spans="1:14" ht="13.5" customHeight="1">
      <c r="A107" s="1082"/>
      <c r="B107" s="345"/>
      <c r="C107" s="318" t="s">
        <v>2222</v>
      </c>
      <c r="D107" s="1054"/>
      <c r="E107" s="319" t="str">
        <f>IF('Set Audit Scope'!$F$9="Choose from drop-down menu --&gt;","",IF('Set Audit Scope'!$F$9="","",IF('Set Audit Scope'!$F$9="No","N/A",IF('Set Audit Scope'!$F$9="N/A","N/A",IF('Set Audit Scope'!$F$9="Yes",(IF('Pulmonary Module'!$Q$209="","",IF('Pulmonary Module'!$Q$209&lt;&gt;"",'Pulmonary Module'!$Q$209))))))))</f>
        <v/>
      </c>
      <c r="F107" s="1054"/>
      <c r="G107" s="1070"/>
      <c r="H107" s="1062"/>
      <c r="J107" s="95">
        <f t="shared" si="8"/>
        <v>100</v>
      </c>
      <c r="K107" s="301"/>
      <c r="N107" s="301"/>
    </row>
    <row r="108" spans="1:14" ht="13.5" customHeight="1">
      <c r="A108" s="1082"/>
      <c r="B108" s="345"/>
      <c r="C108" s="318" t="s">
        <v>2223</v>
      </c>
      <c r="D108" s="1054"/>
      <c r="E108" s="319" t="str">
        <f>IF('Set Audit Scope'!$F$9="Choose from drop-down menu --&gt;","",IF('Set Audit Scope'!$F$9="","",IF('Set Audit Scope'!$F$9="No","N/A",IF('Set Audit Scope'!$F$9="N/A","N/A",IF('Set Audit Scope'!$F$9="Yes",(IF('Pulmonary Module'!$Q$210="","",IF('Pulmonary Module'!$Q$210&lt;&gt;"",'Pulmonary Module'!$Q$210))))))))</f>
        <v/>
      </c>
      <c r="F108" s="1054"/>
      <c r="G108" s="1070"/>
      <c r="H108" s="1062"/>
      <c r="J108" s="95">
        <f t="shared" si="8"/>
        <v>100</v>
      </c>
      <c r="K108" s="301">
        <f>SUM(J91:J108)</f>
        <v>1800</v>
      </c>
      <c r="N108" s="301"/>
    </row>
    <row r="109" spans="1:14" ht="14" hidden="1" customHeight="1">
      <c r="A109" s="1082"/>
      <c r="B109" s="382"/>
      <c r="C109" s="383" t="s">
        <v>2268</v>
      </c>
      <c r="D109" s="1054"/>
      <c r="E109" s="309" t="str">
        <f>IF(K120&gt;13,"Answer all sub questions",IF(K120=(12*1.001),"N/A",IF(K120&gt;=12,"Yes",IF(K120=11.011,"No",IF(K120=10.01,"No",IF(K120=9.009,"No",IF(K120=8.008,"No",IF(K120=7.007,"No",IF(K120=6.006,"No",IF(K120=5.005,"No",IF(K120=4.004,"No",IF(K120=3.003,"No",IF(K120=2.002,"No",IF(K120=1.001,"No",IF(K120=0,"No",IF(K120&gt;=0.5,"Partial",IF(K120&lt;11.5,"Partial")))))))))))))))))</f>
        <v>Answer all sub questions</v>
      </c>
      <c r="F109" s="1054"/>
      <c r="G109" s="1070"/>
      <c r="H109" s="1062"/>
      <c r="K109" s="301">
        <f>IF(E109="Answer all sub questions",100,IF(E109="",100,IF(E109="Yes",1,IF(E109="No",0,IF(E109="Partial",0.5,IF(E109="N/A",1.001))))))</f>
        <v>100</v>
      </c>
      <c r="N109" s="301"/>
    </row>
    <row r="110" spans="1:14" ht="12.75" customHeight="1">
      <c r="A110" s="1082"/>
      <c r="B110" s="345"/>
      <c r="C110" s="318" t="s">
        <v>2245</v>
      </c>
      <c r="D110" s="1054"/>
      <c r="E110" s="319" t="str">
        <f>IF('Set Audit Scope'!$F$10="Choose from drop-down menu --&gt;","",IF('Set Audit Scope'!$F$10="","",IF('Set Audit Scope'!$F$10="No","N/A",IF('Set Audit Scope'!$F$10="N/A","N/A",IF('Set Audit Scope'!$F$10="Yes",(IF('Wound Module'!$Q$139="Answer all sub questions","",IF('Wound Module'!$Q$139&lt;&gt;"Answer all sub questions",'Wound Module'!$Q$139))))))))</f>
        <v/>
      </c>
      <c r="F110" s="1054"/>
      <c r="G110" s="1070"/>
      <c r="H110" s="1062"/>
      <c r="J110" s="301">
        <f t="shared" si="3"/>
        <v>100</v>
      </c>
      <c r="K110" s="301"/>
      <c r="N110" s="301"/>
    </row>
    <row r="111" spans="1:14" ht="12.75" customHeight="1">
      <c r="A111" s="1082"/>
      <c r="B111" s="345"/>
      <c r="C111" s="318" t="s">
        <v>2246</v>
      </c>
      <c r="D111" s="1054"/>
      <c r="E111" s="319" t="str">
        <f>IF('Set Audit Scope'!$F$10="Choose from drop-down menu --&gt;","",IF('Set Audit Scope'!$F$10="","",IF('Set Audit Scope'!$F$10="No","N/A",IF('Set Audit Scope'!$F$10="N/A","N/A",IF('Set Audit Scope'!$F$10="Yes",(IF('Wound Module'!$Q$142="","",IF('Wound Module'!$Q$142&lt;&gt;"",'Wound Module'!$Q$142))))))))</f>
        <v/>
      </c>
      <c r="F111" s="1054"/>
      <c r="G111" s="1070"/>
      <c r="H111" s="1062"/>
      <c r="J111" s="301">
        <f t="shared" si="3"/>
        <v>100</v>
      </c>
      <c r="K111" s="301"/>
      <c r="N111" s="301"/>
    </row>
    <row r="112" spans="1:14" ht="12.75" customHeight="1">
      <c r="A112" s="1082"/>
      <c r="B112" s="345"/>
      <c r="C112" s="318" t="s">
        <v>2247</v>
      </c>
      <c r="D112" s="1054"/>
      <c r="E112" s="319" t="str">
        <f>IF('Set Audit Scope'!$F$10="Choose from drop-down menu --&gt;","",IF('Set Audit Scope'!$F$10="","",IF('Set Audit Scope'!$F$10="No","N/A",IF('Set Audit Scope'!$F$10="N/A","N/A",IF('Set Audit Scope'!$F$10="Yes",(IF('Wound Module'!$Q$143="","",IF('Wound Module'!$Q$143&lt;&gt;"",'Wound Module'!$Q$143))))))))</f>
        <v/>
      </c>
      <c r="F112" s="1054"/>
      <c r="G112" s="1070"/>
      <c r="H112" s="1062"/>
      <c r="J112" s="301">
        <f t="shared" si="3"/>
        <v>100</v>
      </c>
      <c r="K112" s="301"/>
      <c r="N112" s="301"/>
    </row>
    <row r="113" spans="1:14" ht="12.75" customHeight="1">
      <c r="A113" s="1082"/>
      <c r="B113" s="345"/>
      <c r="C113" s="318" t="s">
        <v>2248</v>
      </c>
      <c r="D113" s="1054"/>
      <c r="E113" s="319" t="str">
        <f>IF('Set Audit Scope'!$F$10="Choose from drop-down menu --&gt;","",IF('Set Audit Scope'!$F$10="","",IF('Set Audit Scope'!$F$10="No","N/A",IF('Set Audit Scope'!$F$10="N/A","N/A",IF('Set Audit Scope'!$F$10="Yes",(IF('Wound Module'!$Q$145="Answer all sub questions","",IF('Wound Module'!$Q$145&lt;&gt;"Answer all sub questions",'Wound Module'!$Q$145))))))))</f>
        <v/>
      </c>
      <c r="F113" s="1054"/>
      <c r="G113" s="1070"/>
      <c r="H113" s="1062"/>
      <c r="J113" s="301">
        <f t="shared" si="3"/>
        <v>100</v>
      </c>
      <c r="K113" s="301"/>
      <c r="N113" s="301"/>
    </row>
    <row r="114" spans="1:14" ht="12.75" customHeight="1">
      <c r="A114" s="1082"/>
      <c r="B114" s="345"/>
      <c r="C114" s="318" t="s">
        <v>2249</v>
      </c>
      <c r="D114" s="1054"/>
      <c r="E114" s="319" t="str">
        <f>IF('Set Audit Scope'!$F$10="Choose from drop-down menu --&gt;","",IF('Set Audit Scope'!$F$10="","",IF('Set Audit Scope'!$F$10="No","N/A",IF('Set Audit Scope'!$F$10="N/A","N/A",IF('Set Audit Scope'!$F$10="Yes",(IF('Wound Module'!$Q$150="Answer all sub questions","",IF('Wound Module'!$Q$150&lt;&gt;"Answer all sub questions",'Wound Module'!$Q$150))))))))</f>
        <v/>
      </c>
      <c r="F114" s="1054"/>
      <c r="G114" s="1070"/>
      <c r="H114" s="1062"/>
      <c r="J114" s="301">
        <f t="shared" si="3"/>
        <v>100</v>
      </c>
      <c r="K114" s="301"/>
      <c r="N114" s="301"/>
    </row>
    <row r="115" spans="1:14" ht="13.5" customHeight="1">
      <c r="A115" s="1082"/>
      <c r="B115" s="345"/>
      <c r="C115" s="318" t="s">
        <v>2250</v>
      </c>
      <c r="D115" s="1054"/>
      <c r="E115" s="319" t="str">
        <f>IF('Set Audit Scope'!$F$10="Choose from drop-down menu --&gt;","",IF('Set Audit Scope'!$F$10="","",IF('Set Audit Scope'!$F$10="No","N/A",IF('Set Audit Scope'!$F$10="N/A","N/A",IF('Set Audit Scope'!$F$10="Yes",(IF('Wound Module'!$Q$153="","",IF('Wound Module'!$Q$153&lt;&gt;"",'Wound Module'!$Q$153))))))))</f>
        <v/>
      </c>
      <c r="F115" s="1054"/>
      <c r="G115" s="1070"/>
      <c r="H115" s="1062"/>
      <c r="J115" s="301">
        <f t="shared" si="3"/>
        <v>100</v>
      </c>
      <c r="K115" s="301"/>
      <c r="N115" s="301"/>
    </row>
    <row r="116" spans="1:14" ht="13.5" customHeight="1">
      <c r="A116" s="1082"/>
      <c r="B116" s="345"/>
      <c r="C116" s="318" t="s">
        <v>2251</v>
      </c>
      <c r="D116" s="1054"/>
      <c r="E116" s="319" t="str">
        <f>IF('Set Audit Scope'!$F$10="Choose from drop-down menu --&gt;","",IF('Set Audit Scope'!$F$10="","",IF('Set Audit Scope'!$F$10="No","N/A",IF('Set Audit Scope'!$F$10="N/A","N/A",IF('Set Audit Scope'!$F$10="Yes",(IF('Wound Module'!$Q$154="Answer all sub questions","",IF('Wound Module'!$Q$154&lt;&gt;"Answer all sub questions",'Wound Module'!$Q$154))))))))</f>
        <v/>
      </c>
      <c r="F116" s="1054"/>
      <c r="G116" s="1070"/>
      <c r="H116" s="1062"/>
      <c r="J116" s="95">
        <f t="shared" si="3"/>
        <v>100</v>
      </c>
      <c r="K116" s="301"/>
      <c r="N116" s="301"/>
    </row>
    <row r="117" spans="1:14" ht="13.5" customHeight="1">
      <c r="A117" s="1082"/>
      <c r="B117" s="345"/>
      <c r="C117" s="318" t="s">
        <v>2252</v>
      </c>
      <c r="D117" s="1054"/>
      <c r="E117" s="319" t="str">
        <f>IF('Set Audit Scope'!$F$10="Choose from drop-down menu --&gt;","",IF('Set Audit Scope'!$F$10="","",IF('Set Audit Scope'!$F$10="No","N/A",IF('Set Audit Scope'!$F$10="N/A","N/A",IF('Set Audit Scope'!$F$10="Yes",(IF('Wound Module'!$Q$160="Answer all sub questions","",IF('Wound Module'!$Q$160&lt;&gt;"Answer all sub questions",'Wound Module'!$Q$160))))))))</f>
        <v/>
      </c>
      <c r="F117" s="1054"/>
      <c r="G117" s="1070"/>
      <c r="H117" s="1062"/>
      <c r="J117" s="95">
        <f t="shared" ref="J117" si="9">IF(E117="",100,IF(E117="Yes",1,IF(E117="No",0,IF(E117="Partial",0.5,IF(E117="N/A",1.001)))))</f>
        <v>100</v>
      </c>
      <c r="K117" s="301"/>
      <c r="N117" s="301"/>
    </row>
    <row r="118" spans="1:14" ht="13.5" customHeight="1">
      <c r="A118" s="1082"/>
      <c r="B118" s="345"/>
      <c r="C118" s="318" t="s">
        <v>2253</v>
      </c>
      <c r="D118" s="1054"/>
      <c r="E118" s="319" t="str">
        <f>IF('Set Audit Scope'!$F$10="Choose from drop-down menu --&gt;","",IF('Set Audit Scope'!$F$10="","",IF('Set Audit Scope'!$F$10="No","N/A",IF('Set Audit Scope'!$F$10="N/A","N/A",IF('Set Audit Scope'!$F$10="Yes",(IF('Wound Module'!$Q$164="Answer all sub questions","",IF('Wound Module'!$Q$164&lt;&gt;"Answer all sub questions",'Wound Module'!$Q$164))))))))</f>
        <v/>
      </c>
      <c r="F118" s="1054"/>
      <c r="G118" s="1070"/>
      <c r="H118" s="1062"/>
      <c r="J118" s="95">
        <f t="shared" ref="J118" si="10">IF(E118="",100,IF(E118="Yes",1,IF(E118="No",0,IF(E118="Partial",0.5,IF(E118="N/A",1.001)))))</f>
        <v>100</v>
      </c>
      <c r="K118" s="301"/>
      <c r="N118" s="301"/>
    </row>
    <row r="119" spans="1:14" ht="13.5" customHeight="1">
      <c r="A119" s="1082"/>
      <c r="B119" s="345"/>
      <c r="C119" s="318" t="s">
        <v>2254</v>
      </c>
      <c r="D119" s="1054"/>
      <c r="E119" s="319" t="str">
        <f>IF('Set Audit Scope'!$F$10="Choose from drop-down menu --&gt;","",IF('Set Audit Scope'!$F$10="","",IF('Set Audit Scope'!$F$10="No","N/A",IF('Set Audit Scope'!$F$10="N/A","N/A",IF('Set Audit Scope'!$F$10="Yes",(IF('Wound Module'!$Q$173="","",IF('Wound Module'!$Q$173&lt;&gt;"",'Wound Module'!$Q$173))))))))</f>
        <v/>
      </c>
      <c r="F119" s="1054"/>
      <c r="G119" s="1070"/>
      <c r="H119" s="1062"/>
      <c r="J119" s="95">
        <f t="shared" ref="J119" si="11">IF(E119="",100,IF(E119="Yes",1,IF(E119="No",0,IF(E119="Partial",0.5,IF(E119="N/A",1.001)))))</f>
        <v>100</v>
      </c>
      <c r="K119" s="301"/>
      <c r="N119" s="301"/>
    </row>
    <row r="120" spans="1:14" ht="13.5" customHeight="1">
      <c r="A120" s="1082"/>
      <c r="B120" s="345"/>
      <c r="C120" s="318" t="s">
        <v>2255</v>
      </c>
      <c r="D120" s="1054"/>
      <c r="E120" s="319" t="str">
        <f>IF('Set Audit Scope'!$F$10="Choose from drop-down menu --&gt;","",IF('Set Audit Scope'!$F$10="","",IF('Set Audit Scope'!$F$10="No","N/A",IF('Set Audit Scope'!$F$10="N/A","N/A",IF('Set Audit Scope'!$F$10="Yes",(IF('Wound Module'!$Q$174="","",IF('Wound Module'!$Q$174&lt;&gt;"",'Wound Module'!$Q$174))))))))</f>
        <v/>
      </c>
      <c r="F120" s="1054"/>
      <c r="G120" s="1070"/>
      <c r="H120" s="1062"/>
      <c r="J120" s="95">
        <f t="shared" ref="J120:J121" si="12">IF(E120="",100,IF(E120="Yes",1,IF(E120="No",0,IF(E120="Partial",0.5,IF(E120="N/A",1.001)))))</f>
        <v>100</v>
      </c>
      <c r="K120" s="301">
        <f>SUM(J110:J121)</f>
        <v>1200</v>
      </c>
      <c r="N120" s="301"/>
    </row>
    <row r="121" spans="1:14" ht="13.5" customHeight="1">
      <c r="A121" s="593"/>
      <c r="B121" s="345"/>
      <c r="C121" s="318" t="s">
        <v>2256</v>
      </c>
      <c r="D121" s="1055"/>
      <c r="E121" s="319" t="str">
        <f>IF('Set Audit Scope'!$F$10="Choose from drop-down menu --&gt;","",IF('Set Audit Scope'!$F$10="","",IF('Set Audit Scope'!$F$10="No","N/A",IF('Set Audit Scope'!$F$10="N/A","N/A",IF('Set Audit Scope'!$F$10="Yes",(IF('Wound Module'!$Q$175="","",IF('Wound Module'!$Q$175&lt;&gt;"",'Wound Module'!$Q$175))))))))</f>
        <v/>
      </c>
      <c r="F121" s="1055"/>
      <c r="G121" s="1071"/>
      <c r="H121" s="1063"/>
      <c r="J121" s="95">
        <f t="shared" si="12"/>
        <v>100</v>
      </c>
      <c r="K121" s="301">
        <f>K109+K90+K82+K66+K51+K36+J35</f>
        <v>700</v>
      </c>
      <c r="N121" s="301"/>
    </row>
    <row r="122" spans="1:14" ht="40.5" customHeight="1">
      <c r="A122" s="594" t="s">
        <v>152</v>
      </c>
      <c r="B122" s="1059" t="s">
        <v>972</v>
      </c>
      <c r="C122" s="1060"/>
      <c r="D122" s="1053">
        <f t="shared" si="4"/>
        <v>2</v>
      </c>
      <c r="E122" s="309" t="str">
        <f>IF(K136&gt;15,"Answer all sub questions",IF(K136=(14*1.001),"All N/A",IF(K136&gt;=14,"Yes",IF(K136=13.013,"No",IF(K136=12.012,"No",IF(K136=11.011,"No",IF(K136=10.01,"No",IF(K136=9.009,"No",IF(K136=8.008,"No",IF(K136=7.007,"No",IF(K136=6.006,"No",IF(K136=5.005,"No",IF(K136=4.004,"No",IF(K136=3.003,"No",IF(K136=2.002,"No",IF(K136=1.001,"No",IF(K136=0,"No",IF(K136&gt;=0.5,"Partial",IF(K136&lt;=13.5,"Partial")))))))))))))))))))</f>
        <v>Answer all sub questions</v>
      </c>
      <c r="F122" s="1053">
        <f>IF(E122="All N/A",D122,IF(E122="Answer all sub questions",0,IF(E122="Yes",D122,IF(E122="Partial",1,IF(E122="No",0,IF(E122="",0))))))</f>
        <v>0</v>
      </c>
      <c r="G122" s="5"/>
      <c r="H122" s="1061" t="s">
        <v>973</v>
      </c>
      <c r="K122" s="301"/>
      <c r="N122" s="301"/>
    </row>
    <row r="123" spans="1:14" ht="28.5" customHeight="1">
      <c r="A123" s="1082"/>
      <c r="B123" s="378"/>
      <c r="C123" s="369" t="s">
        <v>974</v>
      </c>
      <c r="D123" s="1054"/>
      <c r="E123" s="67"/>
      <c r="F123" s="1054"/>
      <c r="G123" s="76"/>
      <c r="H123" s="1062"/>
      <c r="J123" s="95">
        <f t="shared" ref="J123:J139" si="13">IF(E123="",100,IF(E123="Yes",1,IF(E123="No",0,IF(E123="Partial",0.5,IF(E123="N/A",1.001)))))</f>
        <v>100</v>
      </c>
      <c r="K123" s="301"/>
      <c r="N123" s="301"/>
    </row>
    <row r="124" spans="1:14" s="108" customFormat="1" ht="12.75" customHeight="1">
      <c r="A124" s="1082"/>
      <c r="B124" s="317"/>
      <c r="C124" s="318" t="s">
        <v>1524</v>
      </c>
      <c r="D124" s="1054"/>
      <c r="E124" s="319" t="str">
        <f>IF('General AMR Module'!$Q$212="Answer all sub questions","",IF('General AMR Module'!$Q$212="","",'General AMR Module'!$Q$212))</f>
        <v/>
      </c>
      <c r="F124" s="1054"/>
      <c r="G124" s="1080"/>
      <c r="H124" s="1062"/>
      <c r="J124" s="95">
        <f>IF(E124="",100,IF(E124="Yes",1,IF(E124="No",0,IF(E124="Partial",0.5,IF(E124="N/A",1.001)))))</f>
        <v>100</v>
      </c>
    </row>
    <row r="125" spans="1:14" s="108" customFormat="1" ht="12.75" customHeight="1">
      <c r="A125" s="1082"/>
      <c r="B125" s="317"/>
      <c r="C125" s="318" t="s">
        <v>1228</v>
      </c>
      <c r="D125" s="1054"/>
      <c r="E125" s="319" t="str">
        <f>IF('Set Audit Scope'!$F$5="Choose from drop-down menu --&gt;","",IF('Set Audit Scope'!$F$5="","",IF('Set Audit Scope'!$F$5="No","N/A",IF('Set Audit Scope'!$F$5="N/A","N/A",IF('Set Audit Scope'!$F$5="Yes",(IF('Urine Module'!$Q$146="Answer all sub questions","",IF('Urine Module'!$Q$146&lt;&gt;"Answer all sub questions",'Urine Module'!$Q$146))))))))</f>
        <v/>
      </c>
      <c r="F125" s="1054"/>
      <c r="G125" s="1080"/>
      <c r="H125" s="1062"/>
      <c r="J125" s="95">
        <f t="shared" si="13"/>
        <v>100</v>
      </c>
    </row>
    <row r="126" spans="1:14" s="108" customFormat="1" ht="12.75" customHeight="1">
      <c r="A126" s="1082"/>
      <c r="B126" s="317"/>
      <c r="C126" s="318" t="s">
        <v>1229</v>
      </c>
      <c r="D126" s="1054"/>
      <c r="E126" s="319" t="str">
        <f>IF('Set Audit Scope'!$F$5="Choose from drop-down menu --&gt;","",IF('Set Audit Scope'!$F$5="","",IF('Set Audit Scope'!$F$5="No","N/A",IF('Set Audit Scope'!$F$5="N/A","N/A",IF('Set Audit Scope'!$F$5="Yes",(IF('Urine Module'!$Q$160="Answer all sub questions","",IF('Urine Module'!$Q$160&lt;&gt;"Answer all sub questions",'Urine Module'!$Q$160))))))))</f>
        <v/>
      </c>
      <c r="F126" s="1054"/>
      <c r="G126" s="1080"/>
      <c r="H126" s="1062"/>
      <c r="J126" s="95">
        <f t="shared" si="13"/>
        <v>100</v>
      </c>
    </row>
    <row r="127" spans="1:14" s="108" customFormat="1" ht="12.75" customHeight="1">
      <c r="A127" s="1082"/>
      <c r="B127" s="317"/>
      <c r="C127" s="318" t="s">
        <v>2149</v>
      </c>
      <c r="D127" s="1054"/>
      <c r="E127" s="319" t="str">
        <f>IF('Set Audit Scope'!$F$6="Choose from drop-down menu --&gt;","",IF('Set Audit Scope'!$F$6="","",IF('Set Audit Scope'!$F$6="No","N/A",IF('Set Audit Scope'!$F$6="N/A","N/A",IF('Set Audit Scope'!$F$6="Yes",(IF('Feces Module'!$Q$108="Answer all sub questions","",IF('Feces Module'!$Q$108&lt;&gt;"Answer all sub questions",'Feces Module'!$Q$108))))))))</f>
        <v/>
      </c>
      <c r="F127" s="1054"/>
      <c r="G127" s="1080"/>
      <c r="H127" s="1062"/>
      <c r="J127" s="95">
        <f t="shared" si="13"/>
        <v>100</v>
      </c>
    </row>
    <row r="128" spans="1:14" s="108" customFormat="1" ht="12.75" customHeight="1">
      <c r="A128" s="1082"/>
      <c r="B128" s="317"/>
      <c r="C128" s="318" t="s">
        <v>1255</v>
      </c>
      <c r="D128" s="1054"/>
      <c r="E128" s="319" t="str">
        <f>IF('Set Audit Scope'!$F$6="Choose from drop-down menu --&gt;","",IF('Set Audit Scope'!$F$6="","",IF('Set Audit Scope'!$F$6="No","N/A",IF('Set Audit Scope'!$F$6="N/A","N/A",IF('Set Audit Scope'!$F$6="Yes",(IF('Feces Module'!$Q$115="Answer all sub questions","",IF('Feces Module'!$Q$115&lt;&gt;"Answer all sub questions",'Feces Module'!$Q$115))))))))</f>
        <v/>
      </c>
      <c r="F128" s="1054"/>
      <c r="G128" s="1080"/>
      <c r="H128" s="1062"/>
      <c r="J128" s="95">
        <f t="shared" si="13"/>
        <v>100</v>
      </c>
    </row>
    <row r="129" spans="1:14" s="108" customFormat="1" ht="12.75" customHeight="1">
      <c r="A129" s="1082"/>
      <c r="B129" s="317"/>
      <c r="C129" s="318" t="s">
        <v>2156</v>
      </c>
      <c r="D129" s="1054"/>
      <c r="E129" s="319" t="str">
        <f>IF('Set Audit Scope'!$F$7="Choose from drop-down menu --&gt;","",IF('Set Audit Scope'!$F$7="","",IF('Set Audit Scope'!$F$7="No","N/A",IF('Set Audit Scope'!$F$7="N/A","N/A",IF('Set Audit Scope'!$F$7="Yes",(IF('Blood Module'!$Q$149="Answer all sub questions","",IF('Blood Module'!$Q$149&lt;&gt;"Answer all sub questions",'Blood Module'!$Q$149))))))))</f>
        <v/>
      </c>
      <c r="F129" s="1054"/>
      <c r="G129" s="1080"/>
      <c r="H129" s="1062"/>
      <c r="J129" s="95">
        <f t="shared" si="13"/>
        <v>100</v>
      </c>
    </row>
    <row r="130" spans="1:14" s="108" customFormat="1" ht="12.75" customHeight="1">
      <c r="A130" s="1082"/>
      <c r="B130" s="317"/>
      <c r="C130" s="318" t="s">
        <v>1280</v>
      </c>
      <c r="D130" s="1054"/>
      <c r="E130" s="319" t="str">
        <f>IF('Set Audit Scope'!$F$7="Choose from drop-down menu --&gt;","",IF('Set Audit Scope'!$F$7="","",IF('Set Audit Scope'!$F$7="No","N/A",IF('Set Audit Scope'!$F$7="N/A","N/A",IF('Set Audit Scope'!$F$7="Yes",(IF('Blood Module'!$Q$158="Answer all sub questions","",IF('Blood Module'!$Q$158&lt;&gt;"Answer all sub questions",'Blood Module'!$Q$158))))))))</f>
        <v/>
      </c>
      <c r="F130" s="1054"/>
      <c r="G130" s="1080"/>
      <c r="H130" s="1062"/>
      <c r="J130" s="95">
        <f t="shared" si="13"/>
        <v>100</v>
      </c>
    </row>
    <row r="131" spans="1:14" ht="13.5" customHeight="1">
      <c r="A131" s="1082"/>
      <c r="B131" s="345"/>
      <c r="C131" s="318" t="s">
        <v>2180</v>
      </c>
      <c r="D131" s="1054"/>
      <c r="E131" s="319" t="str">
        <f>IF('Set Audit Scope'!$F$8="Choose from drop-down menu --&gt;","",IF('Set Audit Scope'!$F$8="","",IF('Set Audit Scope'!$F$8="No","N/A",IF('Set Audit Scope'!$F$8="N/A","N/A",IF('Set Audit Scope'!$F$8="Yes",(IF('Genital Module'!$Q$107="Answer all sub questions","",IF('Genital Module'!$Q$107&lt;&gt;"Answer all sub questions",'Genital Module'!$Q$107))))))))</f>
        <v/>
      </c>
      <c r="F131" s="1054"/>
      <c r="G131" s="1080"/>
      <c r="H131" s="1062"/>
      <c r="J131" s="301">
        <f t="shared" ref="J131:J134" si="14">IF(E131="",100,IF(E131="Yes",1,IF(E131="No",0,IF(E131="Partial",0.5,IF(E131="N/A",1.001)))))</f>
        <v>100</v>
      </c>
      <c r="K131" s="301"/>
      <c r="N131" s="301"/>
    </row>
    <row r="132" spans="1:14" ht="13.5" customHeight="1">
      <c r="A132" s="1082"/>
      <c r="B132" s="345"/>
      <c r="C132" s="318" t="s">
        <v>2181</v>
      </c>
      <c r="D132" s="1054"/>
      <c r="E132" s="319" t="str">
        <f>IF('Set Audit Scope'!$F$8="Choose from drop-down menu --&gt;","",IF('Set Audit Scope'!$F$8="","",IF('Set Audit Scope'!$F$8="No","N/A",IF('Set Audit Scope'!$F$8="N/A","N/A",IF('Set Audit Scope'!$F$8="Yes",(IF('Genital Module'!$Q$112="Answer all sub questions","",IF('Genital Module'!$Q$112&lt;&gt;"Answer all sub questions",'Genital Module'!$Q$112))))))))</f>
        <v/>
      </c>
      <c r="F132" s="1054"/>
      <c r="G132" s="1080"/>
      <c r="H132" s="1062"/>
      <c r="J132" s="301">
        <f t="shared" si="14"/>
        <v>100</v>
      </c>
      <c r="K132" s="301"/>
      <c r="N132" s="301"/>
    </row>
    <row r="133" spans="1:14" ht="13.5" customHeight="1">
      <c r="A133" s="1082"/>
      <c r="B133" s="345"/>
      <c r="C133" s="318" t="s">
        <v>2203</v>
      </c>
      <c r="D133" s="1054"/>
      <c r="E133" s="319" t="str">
        <f>IF('Set Audit Scope'!$F$9="Choose from drop-down menu --&gt;","",IF('Set Audit Scope'!$F$9="","",IF('Set Audit Scope'!$F$9="No","N/A",IF('Set Audit Scope'!$F$9="N/A","N/A",IF('Set Audit Scope'!$F$9="Yes",(IF('Pulmonary Module'!$Q$130="Answer all sub questions","",IF('Pulmonary Module'!$Q$130&lt;&gt;"Answer all sub questions",'Pulmonary Module'!$Q$130))))))))</f>
        <v/>
      </c>
      <c r="F133" s="1054"/>
      <c r="G133" s="1080"/>
      <c r="H133" s="1062"/>
      <c r="J133" s="301">
        <f t="shared" si="14"/>
        <v>100</v>
      </c>
      <c r="K133" s="301"/>
      <c r="N133" s="301"/>
    </row>
    <row r="134" spans="1:14" ht="13.5" customHeight="1">
      <c r="A134" s="1082"/>
      <c r="B134" s="345"/>
      <c r="C134" s="318" t="s">
        <v>2204</v>
      </c>
      <c r="D134" s="1054"/>
      <c r="E134" s="319" t="str">
        <f>IF('Set Audit Scope'!$F$9="Choose from drop-down menu --&gt;","",IF('Set Audit Scope'!$F$9="","",IF('Set Audit Scope'!$F$9="No","N/A",IF('Set Audit Scope'!$F$9="N/A","N/A",IF('Set Audit Scope'!$F$9="Yes",(IF('Pulmonary Module'!$Q$145="Answer all sub questions","",IF('Pulmonary Module'!$Q$145&lt;&gt;"Answer all sub questions",'Pulmonary Module'!$Q$145))))))))</f>
        <v/>
      </c>
      <c r="F134" s="1054"/>
      <c r="G134" s="1080"/>
      <c r="H134" s="1062"/>
      <c r="J134" s="301">
        <f t="shared" si="14"/>
        <v>100</v>
      </c>
      <c r="K134" s="301"/>
      <c r="N134" s="301"/>
    </row>
    <row r="135" spans="1:14" ht="13.5" customHeight="1">
      <c r="A135" s="1082"/>
      <c r="B135" s="345"/>
      <c r="C135" s="318" t="s">
        <v>2242</v>
      </c>
      <c r="D135" s="1054"/>
      <c r="E135" s="319" t="str">
        <f>IF('Set Audit Scope'!$F$10="Choose from drop-down menu --&gt;","",IF('Set Audit Scope'!$F$10="","",IF('Set Audit Scope'!$F$10="No","N/A",IF('Set Audit Scope'!$F$10="N/A","N/A",IF('Set Audit Scope'!$F$10="Yes",(IF('Wound Module'!$Q$120="Answer all sub questions","",IF('Wound Module'!$Q$120&lt;&gt;"Answer all sub questions",'Wound Module'!$Q$120))))))))</f>
        <v/>
      </c>
      <c r="F135" s="1054"/>
      <c r="G135" s="1080"/>
      <c r="H135" s="1062"/>
      <c r="J135" s="301">
        <f t="shared" si="13"/>
        <v>100</v>
      </c>
      <c r="K135" s="301"/>
      <c r="N135" s="301"/>
    </row>
    <row r="136" spans="1:14" ht="13.5" customHeight="1">
      <c r="A136" s="593"/>
      <c r="B136" s="345"/>
      <c r="C136" s="318" t="s">
        <v>2243</v>
      </c>
      <c r="D136" s="1055"/>
      <c r="E136" s="319" t="str">
        <f>IF('Set Audit Scope'!$F$10="Choose from drop-down menu --&gt;","",IF('Set Audit Scope'!$F$10="","",IF('Set Audit Scope'!$F$10="No","N/A",IF('Set Audit Scope'!$F$10="N/A","N/A",IF('Set Audit Scope'!$F$10="Yes",(IF('Wound Module'!$Q$132="Answer all sub questions","",IF('Wound Module'!$Q$132&lt;&gt;"Answer all sub questions",'Wound Module'!$Q$132))))))))</f>
        <v/>
      </c>
      <c r="F136" s="1055"/>
      <c r="G136" s="1081"/>
      <c r="H136" s="1063"/>
      <c r="J136" s="301">
        <f t="shared" ref="J136" si="15">IF(E136="",100,IF(E136="Yes",1,IF(E136="No",0,IF(E136="Partial",0.5,IF(E136="N/A",1.001)))))</f>
        <v>100</v>
      </c>
      <c r="K136" s="301">
        <f>SUM(J123:J136)</f>
        <v>1400</v>
      </c>
      <c r="N136" s="301"/>
    </row>
    <row r="137" spans="1:14" ht="41.25" customHeight="1">
      <c r="A137" s="594" t="s">
        <v>166</v>
      </c>
      <c r="B137" s="1059" t="s">
        <v>1314</v>
      </c>
      <c r="C137" s="1060"/>
      <c r="D137" s="1053">
        <f>IF(E138="All N/A",0,IF(E138="Answer all sub questions",3,IF(E138="Yes",3,IF(E138="Partial",3,IF(E138="No",3,IF(E138="",3))))))</f>
        <v>3</v>
      </c>
      <c r="E137" s="309" t="str">
        <f>IF(K139&gt;3,"Answer all sub questions",IF(K139=(2*1.001),"All N/A",IF(K139&gt;=2,"Yes",IF(K139=1.001,"No",IF(K139=0,"No",IF(K139&gt;=0.5,"Partial",IF(K139&lt;=1.5,"Partial")))))))</f>
        <v>Answer all sub questions</v>
      </c>
      <c r="F137" s="1053">
        <f>IF(E138="All N/A",D137,IF(E138="Answer all sub questions",0,IF(E138="Yes",D137,IF(E138="Partial",1,IF(E138="No",0,IF(E138="",0))))))</f>
        <v>0</v>
      </c>
      <c r="G137" s="5"/>
      <c r="H137" s="1061" t="s">
        <v>975</v>
      </c>
      <c r="K137" s="301"/>
      <c r="N137" s="301"/>
    </row>
    <row r="138" spans="1:14" ht="27" customHeight="1">
      <c r="A138" s="1082"/>
      <c r="B138" s="378"/>
      <c r="C138" s="369" t="s">
        <v>1315</v>
      </c>
      <c r="D138" s="1054"/>
      <c r="E138" s="67"/>
      <c r="F138" s="1054"/>
      <c r="G138" s="66"/>
      <c r="H138" s="1062"/>
      <c r="J138" s="95">
        <f t="shared" si="13"/>
        <v>100</v>
      </c>
      <c r="K138" s="301"/>
      <c r="N138" s="301"/>
    </row>
    <row r="139" spans="1:14" ht="13.5" customHeight="1">
      <c r="A139" s="593"/>
      <c r="B139" s="345"/>
      <c r="C139" s="318" t="s">
        <v>1528</v>
      </c>
      <c r="D139" s="1055"/>
      <c r="E139" s="319" t="str">
        <f>IF('General AMR Module'!$Q$224="Answer all sub questions","",IF('General AMR Module'!$Q$224="","",'General AMR Module'!$Q$224))</f>
        <v/>
      </c>
      <c r="F139" s="1055"/>
      <c r="G139" s="358"/>
      <c r="H139" s="1063"/>
      <c r="J139" s="95">
        <f t="shared" si="13"/>
        <v>100</v>
      </c>
      <c r="K139" s="301">
        <f>SUM(J138:J139)</f>
        <v>200</v>
      </c>
      <c r="N139" s="301"/>
    </row>
    <row r="140" spans="1:14" ht="40.5" customHeight="1">
      <c r="A140" s="1094" t="s">
        <v>255</v>
      </c>
      <c r="B140" s="1059" t="s">
        <v>976</v>
      </c>
      <c r="C140" s="1060"/>
      <c r="D140" s="1053">
        <f>IF(E140="All N/A",0,IF(E140="Answer all sub questions",3,IF(E140="Yes",3,IF(E140="Partial",3,IF(E140="No",3,IF(E140="",3))))))</f>
        <v>3</v>
      </c>
      <c r="E140" s="309" t="str">
        <f>IF(K151&gt;12,"Answer all sub questions",IF(K151=(11*1.001),"All N/A",IF(K151&gt;=11,"Yes",IF(K151=9.009,"No",IF(K151=8.008,"No",IF(K151=7.007,"No",IF(K151=6.006,"No",IF(K151=5.005,"No",IF(K151=4.004,"No",IF(K151=3.003,"No",IF(K151=2.002,"No",IF(K151=1.001,"No",IF(K151=0,"No",IF(K151&gt;=0.5,"Partial",IF(K151&lt;=10.5,"Partial")))))))))))))))</f>
        <v>Answer all sub questions</v>
      </c>
      <c r="F140" s="1053">
        <f>IF(E140="All N/A",D140,IF(E140="Answer all sub questions",0,IF(E140="Yes",D140,IF(E140="Partial",1,IF(E140="No",0,IF(E140="",0))))))</f>
        <v>0</v>
      </c>
      <c r="G140" s="5"/>
      <c r="H140" s="1061" t="s">
        <v>977</v>
      </c>
      <c r="K140" s="301"/>
      <c r="N140" s="301"/>
    </row>
    <row r="141" spans="1:14" ht="45">
      <c r="A141" s="1095"/>
      <c r="B141" s="337"/>
      <c r="C141" s="338" t="s">
        <v>978</v>
      </c>
      <c r="D141" s="1054"/>
      <c r="E141" s="67"/>
      <c r="F141" s="1054"/>
      <c r="G141" s="68"/>
      <c r="H141" s="1062"/>
      <c r="J141" s="301">
        <f t="shared" ref="J141:J151" si="16">IF(E141="",100,IF(E141="Yes",1,IF(E141="No",0,IF(E141="Partial",0.5,IF(E141="N/A",1.001)))))</f>
        <v>100</v>
      </c>
      <c r="K141" s="301"/>
      <c r="N141" s="301"/>
    </row>
    <row r="142" spans="1:14">
      <c r="A142" s="1095"/>
      <c r="B142" s="376"/>
      <c r="C142" s="318" t="s">
        <v>1525</v>
      </c>
      <c r="D142" s="1054"/>
      <c r="E142" s="319" t="str">
        <f>IF('General AMR Module'!$Q$215="Answer all sub questions","",IF('General AMR Module'!$Q$215="","",'General AMR Module'!$Q$215))</f>
        <v/>
      </c>
      <c r="F142" s="1054"/>
      <c r="G142" s="1098"/>
      <c r="H142" s="1062"/>
      <c r="J142" s="301">
        <f t="shared" si="16"/>
        <v>100</v>
      </c>
      <c r="K142" s="301"/>
      <c r="N142" s="301"/>
    </row>
    <row r="143" spans="1:14">
      <c r="A143" s="1095"/>
      <c r="B143" s="376"/>
      <c r="C143" s="318" t="s">
        <v>1526</v>
      </c>
      <c r="D143" s="1054"/>
      <c r="E143" s="319" t="str">
        <f>IF('General AMR Module'!$Q$218="Answer all sub questions","",IF('General AMR Module'!$Q$218="","",'General AMR Module'!$Q$218))</f>
        <v/>
      </c>
      <c r="F143" s="1054"/>
      <c r="G143" s="1099"/>
      <c r="H143" s="1062"/>
      <c r="J143" s="301">
        <f t="shared" si="16"/>
        <v>100</v>
      </c>
      <c r="K143" s="301"/>
      <c r="N143" s="301"/>
    </row>
    <row r="144" spans="1:14">
      <c r="A144" s="1095"/>
      <c r="B144" s="376"/>
      <c r="C144" s="318" t="s">
        <v>1527</v>
      </c>
      <c r="D144" s="1054"/>
      <c r="E144" s="319" t="str">
        <f>IF('General AMR Module'!$Q$221="Answer all sub questions","",IF('General AMR Module'!$Q$221="","",'General AMR Module'!$Q$221))</f>
        <v/>
      </c>
      <c r="F144" s="1054"/>
      <c r="G144" s="1100"/>
      <c r="H144" s="1062"/>
      <c r="J144" s="301">
        <f t="shared" si="16"/>
        <v>100</v>
      </c>
      <c r="K144" s="301"/>
      <c r="N144" s="301"/>
    </row>
    <row r="145" spans="1:14" ht="30">
      <c r="A145" s="1095"/>
      <c r="B145" s="387"/>
      <c r="C145" s="388" t="s">
        <v>979</v>
      </c>
      <c r="D145" s="1054"/>
      <c r="E145" s="69"/>
      <c r="F145" s="1054"/>
      <c r="G145" s="70"/>
      <c r="H145" s="1062"/>
      <c r="J145" s="301">
        <f t="shared" si="16"/>
        <v>100</v>
      </c>
      <c r="K145" s="301"/>
      <c r="N145" s="301"/>
    </row>
    <row r="146" spans="1:14" s="108" customFormat="1" ht="12.75" customHeight="1">
      <c r="A146" s="1095"/>
      <c r="B146" s="317"/>
      <c r="C146" s="318" t="s">
        <v>1230</v>
      </c>
      <c r="D146" s="1054"/>
      <c r="E146" s="319" t="str">
        <f>IF('Set Audit Scope'!$F$5="Choose from drop-down menu --&gt;","",IF('Set Audit Scope'!$F$5="","",IF('Set Audit Scope'!$F$5="No","N/A",IF('Set Audit Scope'!$F$5="N/A","N/A",IF('Set Audit Scope'!$F$5="Yes",(IF('Urine Module'!$Q$164="","",IF('Urine Module'!$Q$164&lt;&gt;"",'Urine Module'!$Q$164))))))))</f>
        <v/>
      </c>
      <c r="F146" s="1054"/>
      <c r="G146" s="1069"/>
      <c r="H146" s="1062"/>
      <c r="J146" s="301">
        <f t="shared" si="16"/>
        <v>100</v>
      </c>
    </row>
    <row r="147" spans="1:14" s="108" customFormat="1" ht="12.75" customHeight="1">
      <c r="A147" s="1095"/>
      <c r="B147" s="317"/>
      <c r="C147" s="318" t="s">
        <v>1256</v>
      </c>
      <c r="D147" s="1054"/>
      <c r="E147" s="319" t="str">
        <f>IF('Set Audit Scope'!$F$6="Choose from drop-down menu --&gt;","",IF('Set Audit Scope'!$F$6="","",IF('Set Audit Scope'!$F$6="No","N/A",IF('Set Audit Scope'!$F$6="N/A","N/A",IF('Set Audit Scope'!$F$6="Yes",(IF('Feces Module'!$Q$119="","",IF('Feces Module'!$Q$119&lt;&gt;"",'Feces Module'!$Q$119))))))))</f>
        <v/>
      </c>
      <c r="F147" s="1054"/>
      <c r="G147" s="1070"/>
      <c r="H147" s="1062"/>
      <c r="J147" s="301">
        <f t="shared" si="16"/>
        <v>100</v>
      </c>
    </row>
    <row r="148" spans="1:14" s="108" customFormat="1" ht="12.75" customHeight="1">
      <c r="A148" s="1095"/>
      <c r="B148" s="317"/>
      <c r="C148" s="318" t="s">
        <v>1281</v>
      </c>
      <c r="D148" s="1054"/>
      <c r="E148" s="319" t="str">
        <f>IF('Set Audit Scope'!$F$7="Choose from drop-down menu --&gt;","",IF('Set Audit Scope'!$F$7="","",IF('Set Audit Scope'!$F$7="No","N/A",IF('Set Audit Scope'!$F$7="N/A","N/A",IF('Set Audit Scope'!$F$7="Yes",(IF('Blood Module'!$Q$162="","",IF('Blood Module'!$Q$162&lt;&gt;"",'Blood Module'!$Q$162))))))))</f>
        <v/>
      </c>
      <c r="F148" s="1054"/>
      <c r="G148" s="1070"/>
      <c r="H148" s="1062"/>
      <c r="J148" s="301">
        <f t="shared" si="16"/>
        <v>100</v>
      </c>
    </row>
    <row r="149" spans="1:14" ht="13.5" customHeight="1">
      <c r="A149" s="1095"/>
      <c r="B149" s="345"/>
      <c r="C149" s="318" t="s">
        <v>2179</v>
      </c>
      <c r="D149" s="1054"/>
      <c r="E149" s="319" t="str">
        <f>IF('Set Audit Scope'!$F$8="Choose from drop-down menu --&gt;","",IF('Set Audit Scope'!$F$8="","",IF('Set Audit Scope'!$F$8="No","N/A",IF('Set Audit Scope'!$F$8="N/A","N/A",IF('Set Audit Scope'!$F$8="Yes",(IF('Genital Module'!$Q$116="","",IF('Genital Module'!$Q$116&lt;&gt;"",'Genital Module'!$Q$116))))))))</f>
        <v/>
      </c>
      <c r="F149" s="1054"/>
      <c r="G149" s="1070"/>
      <c r="H149" s="1062"/>
      <c r="J149" s="95">
        <f t="shared" ref="J149:J150" si="17">IF(E149="",100,IF(E149="Yes",1,IF(E149="No",0,IF(E149="Partial",0.5,IF(E149="N/A",1.001)))))</f>
        <v>100</v>
      </c>
      <c r="K149" s="301"/>
      <c r="N149" s="301"/>
    </row>
    <row r="150" spans="1:14" ht="13.5" customHeight="1">
      <c r="A150" s="1095"/>
      <c r="B150" s="345"/>
      <c r="C150" s="318" t="s">
        <v>2205</v>
      </c>
      <c r="D150" s="1054"/>
      <c r="E150" s="319" t="str">
        <f>IF('Set Audit Scope'!$F$9="Choose from drop-down menu --&gt;","",IF('Set Audit Scope'!$F$9="","",IF('Set Audit Scope'!$F$9="No","N/A",IF('Set Audit Scope'!$F$9="N/A","N/A",IF('Set Audit Scope'!$F$9="Yes",(IF('Pulmonary Module'!$Q$149="","",IF('Pulmonary Module'!$Q$149&lt;&gt;"",'Pulmonary Module'!$Q$149))))))))</f>
        <v/>
      </c>
      <c r="F150" s="1054"/>
      <c r="G150" s="1070"/>
      <c r="H150" s="1062"/>
      <c r="J150" s="95">
        <f t="shared" si="17"/>
        <v>100</v>
      </c>
      <c r="K150" s="301"/>
      <c r="N150" s="301"/>
    </row>
    <row r="151" spans="1:14" ht="13.5" customHeight="1">
      <c r="A151" s="1096"/>
      <c r="B151" s="345"/>
      <c r="C151" s="318" t="s">
        <v>2244</v>
      </c>
      <c r="D151" s="1055"/>
      <c r="E151" s="319" t="str">
        <f>IF('Set Audit Scope'!$F$10="Choose from drop-down menu --&gt;","",IF('Set Audit Scope'!$F$10="","",IF('Set Audit Scope'!$F$10="No","N/A",IF('Set Audit Scope'!$F$10="N/A","N/A",IF('Set Audit Scope'!$F$10="Yes",(IF('Wound Module'!$Q$136="","",IF('Wound Module'!$Q$136&lt;&gt;"",'Wound Module'!$Q$136))))))))</f>
        <v/>
      </c>
      <c r="F151" s="1055"/>
      <c r="G151" s="1071"/>
      <c r="H151" s="1063"/>
      <c r="J151" s="95">
        <f t="shared" si="16"/>
        <v>100</v>
      </c>
      <c r="K151" s="301">
        <f>SUM(J140:J151)</f>
        <v>1100</v>
      </c>
      <c r="N151" s="301"/>
    </row>
    <row r="152" spans="1:14" ht="43.5" customHeight="1">
      <c r="A152" s="594" t="s">
        <v>980</v>
      </c>
      <c r="B152" s="1059" t="s">
        <v>981</v>
      </c>
      <c r="C152" s="1060"/>
      <c r="D152" s="1053">
        <f t="shared" ref="D152" si="18">IF(E152="All N/A",0,IF(E152="Answer all sub questions",2,IF(E152="Yes",2,IF(E152="Partial",2,IF(E152="No",2,IF(E152="",2))))))</f>
        <v>2</v>
      </c>
      <c r="E152" s="309" t="str">
        <f>IF(K154&gt;3,"Answer all sub questions",IF(K154=(2*1.001),"All N/A",IF(K154&gt;=2,"Yes",IF(K154=0,"No",IF(K154&gt;=0.5,"Partial",IF(K154&lt;=1.5,"Partial"))))))</f>
        <v>Answer all sub questions</v>
      </c>
      <c r="F152" s="1053">
        <f>IF(E152="All N/A",D152,IF(E152="Answer all sub questions",0,IF(E152="Yes",D152,IF(E152="Partial",1,IF(E152="No",0,IF(E152="",0))))))</f>
        <v>0</v>
      </c>
      <c r="G152" s="5"/>
      <c r="H152" s="1072" t="s">
        <v>982</v>
      </c>
      <c r="K152" s="301"/>
      <c r="N152" s="301"/>
    </row>
    <row r="153" spans="1:14" ht="45">
      <c r="A153" s="1082"/>
      <c r="B153" s="334"/>
      <c r="C153" s="316" t="s">
        <v>983</v>
      </c>
      <c r="D153" s="1054"/>
      <c r="E153" s="23"/>
      <c r="F153" s="1054"/>
      <c r="G153" s="5"/>
      <c r="H153" s="1072"/>
      <c r="J153" s="301">
        <f>IF(E153="",100,IF(E153="Yes",1,IF(E153="No",0,IF(E153="Partial",0.5,IF(E153="N/A",1.001)))))</f>
        <v>100</v>
      </c>
      <c r="K153" s="301"/>
      <c r="N153" s="301"/>
    </row>
    <row r="154" spans="1:14" ht="30">
      <c r="A154" s="593"/>
      <c r="B154" s="334"/>
      <c r="C154" s="316" t="s">
        <v>984</v>
      </c>
      <c r="D154" s="1055"/>
      <c r="E154" s="23"/>
      <c r="F154" s="1055"/>
      <c r="G154" s="5"/>
      <c r="H154" s="1072"/>
      <c r="J154" s="301">
        <f>IF(E154="",100,IF(E154="Yes",1,IF(E154="No",0,IF(E154="Partial",0.5,IF(E154="N/A",1.001)))))</f>
        <v>100</v>
      </c>
      <c r="K154" s="301">
        <f>SUM(J153:J154)</f>
        <v>200</v>
      </c>
      <c r="N154" s="301"/>
    </row>
    <row r="155" spans="1:14" ht="42" customHeight="1">
      <c r="A155" s="594" t="s">
        <v>985</v>
      </c>
      <c r="B155" s="1088" t="s">
        <v>986</v>
      </c>
      <c r="C155" s="1089"/>
      <c r="D155" s="1053">
        <f t="shared" ref="D155" si="19">IF(E155="All N/A",0,IF(E155="Answer all sub questions",2,IF(E155="Yes",2,IF(E155="Partial",2,IF(E155="No",2,IF(E155="",2))))))</f>
        <v>2</v>
      </c>
      <c r="E155" s="309" t="str">
        <f>IF(K160&gt;6,"Answer all sub questions",IF(K160=(5*1.001),"All N/A",IF(K160&gt;=5,"Yes",IF(K160=0,"No",IF(K160&gt;=0.5,"Partial",IF(K160&lt;=4.5,"Partial"))))))</f>
        <v>Answer all sub questions</v>
      </c>
      <c r="F155" s="1053">
        <f>IF(E155="All N/A",D155,IF(E155="Answer all sub questions",0,IF(E155="Yes",D155,IF(E155="Partial",1,IF(E155="No",0,IF(E155="",0))))))</f>
        <v>0</v>
      </c>
      <c r="G155" s="5"/>
      <c r="H155" s="1072" t="s">
        <v>987</v>
      </c>
      <c r="K155" s="301"/>
      <c r="N155" s="301"/>
    </row>
    <row r="156" spans="1:14">
      <c r="A156" s="1082"/>
      <c r="B156" s="334"/>
      <c r="C156" s="312" t="s">
        <v>988</v>
      </c>
      <c r="D156" s="1054"/>
      <c r="E156" s="23"/>
      <c r="F156" s="1054"/>
      <c r="G156" s="6"/>
      <c r="H156" s="1072"/>
      <c r="J156" s="301">
        <f>IF(E156="",100,IF(E156="Yes",1,IF(E156="No",0,IF(E156="Partial",0.5,IF(E156="N/A",1.001)))))</f>
        <v>100</v>
      </c>
      <c r="K156" s="301"/>
      <c r="N156" s="301"/>
    </row>
    <row r="157" spans="1:14">
      <c r="A157" s="1082"/>
      <c r="B157" s="334"/>
      <c r="C157" s="312" t="s">
        <v>989</v>
      </c>
      <c r="D157" s="1054"/>
      <c r="E157" s="23"/>
      <c r="F157" s="1054"/>
      <c r="G157" s="6"/>
      <c r="H157" s="1072"/>
      <c r="J157" s="301">
        <f>IF(E157="",100,IF(E157="Yes",1,IF(E157="No",0,IF(E157="Partial",0.5,IF(E157="N/A",1.001)))))</f>
        <v>100</v>
      </c>
      <c r="K157" s="301"/>
      <c r="N157" s="301"/>
    </row>
    <row r="158" spans="1:14">
      <c r="A158" s="1082"/>
      <c r="B158" s="334"/>
      <c r="C158" s="312" t="s">
        <v>990</v>
      </c>
      <c r="D158" s="1054"/>
      <c r="E158" s="23"/>
      <c r="F158" s="1054"/>
      <c r="G158" s="6"/>
      <c r="H158" s="1072"/>
      <c r="J158" s="301">
        <f>IF(E158="",100,IF(E158="Yes",1,IF(E158="No",0,IF(E158="Partial",0.5,IF(E158="N/A",1.001)))))</f>
        <v>100</v>
      </c>
      <c r="K158" s="301"/>
      <c r="N158" s="301"/>
    </row>
    <row r="159" spans="1:14">
      <c r="A159" s="1082"/>
      <c r="B159" s="334"/>
      <c r="C159" s="312" t="s">
        <v>991</v>
      </c>
      <c r="D159" s="1054"/>
      <c r="E159" s="23"/>
      <c r="F159" s="1054"/>
      <c r="G159" s="6"/>
      <c r="H159" s="1072"/>
      <c r="J159" s="301">
        <f>IF(E159="",100,IF(E159="Yes",1,IF(E159="No",0,IF(E159="Partial",0.5,IF(E159="N/A",1.001)))))</f>
        <v>100</v>
      </c>
      <c r="K159" s="301"/>
      <c r="N159" s="301"/>
    </row>
    <row r="160" spans="1:14">
      <c r="A160" s="593"/>
      <c r="B160" s="334"/>
      <c r="C160" s="312" t="s">
        <v>992</v>
      </c>
      <c r="D160" s="1055"/>
      <c r="E160" s="23"/>
      <c r="F160" s="1055"/>
      <c r="G160" s="6"/>
      <c r="H160" s="1072"/>
      <c r="J160" s="301">
        <f>IF(E160="",100,IF(E160="Yes",1,IF(E160="No",0,IF(E160="Partial",0.5,IF(E160="N/A",1.001)))))</f>
        <v>100</v>
      </c>
      <c r="K160" s="301">
        <f>SUM(J156:J160)</f>
        <v>500</v>
      </c>
      <c r="N160" s="301"/>
    </row>
    <row r="161" spans="1:14" ht="41.25" customHeight="1">
      <c r="A161" s="374" t="s">
        <v>993</v>
      </c>
      <c r="B161" s="1059" t="s">
        <v>994</v>
      </c>
      <c r="C161" s="1060"/>
      <c r="D161" s="306">
        <f>IF(E161="N/A",0,IF(E161="Answer all sub questions",2,IF(E161="Yes",2,IF(E161="Partial",2,IF(E161="No",2,IF(E161="",2))))))</f>
        <v>2</v>
      </c>
      <c r="E161" s="12"/>
      <c r="F161" s="306">
        <f>IF(E161="N/A",D161,IF(E161="Answer all sub questions",0,IF(E161="Yes",D161,IF(E161="Partial",1,IF(E161="No",0,IF(E161="",0))))))</f>
        <v>0</v>
      </c>
      <c r="G161" s="5"/>
      <c r="H161" s="307" t="s">
        <v>995</v>
      </c>
      <c r="K161" s="301"/>
      <c r="N161" s="301"/>
    </row>
    <row r="162" spans="1:14" ht="40.5" customHeight="1">
      <c r="A162" s="594" t="s">
        <v>295</v>
      </c>
      <c r="B162" s="1097" t="s">
        <v>996</v>
      </c>
      <c r="C162" s="1097"/>
      <c r="D162" s="1053">
        <f>IF(E162="All N/A",0,IF(E162="Answer all sub questions",3,IF(E162="Yes",3,IF(E162="Partial",3,IF(E162="No",3,IF(E162="",3))))))</f>
        <v>3</v>
      </c>
      <c r="E162" s="309" t="str">
        <f>IF(K185&gt;24,"Answer all sub questions",IF(K185=(23*1.001),"All N/A",IF(K185&gt;=23,"Yes",IF(K185=18.018,"No",IF(K185=17.017,"No",IF(K185=16.016,"No",IF(K185=15.015,"No",IF(K185=14.014,"No",IF(K185=13.013,"No",IF(K185=12.012,"No",IF(K185=11.011,"No",IF(K185=10.01,"No",IF(K185=9.009,"No",IF(K185=8.008,"No",IF(K185=7.007,"No",IF(K185=6.006,"No",IF(K185=5.005,"No",IF(K185=4.004,"No",IF(K185=3.003,"No",IF(K185=2.002,"No",IF(K185=1.001,"No",IF(K185=0,"No",IF(K185&gt;=0.5,"Partial",IF(K185&lt;=22.5,"Partial"))))))))))))))))))))))))</f>
        <v>Answer all sub questions</v>
      </c>
      <c r="F162" s="1053">
        <f>IF(E162="All N/A",D162,IF(E162="Answer all sub questions",0,IF(E162="Yes",D162,IF(E162="Partial",1,IF(E162="No",0,IF(E162="",0))))))</f>
        <v>0</v>
      </c>
      <c r="G162" s="5"/>
      <c r="H162" s="1061" t="s">
        <v>997</v>
      </c>
      <c r="K162" s="301"/>
      <c r="N162" s="301"/>
    </row>
    <row r="163" spans="1:14">
      <c r="A163" s="1082"/>
      <c r="B163" s="334"/>
      <c r="C163" s="312" t="s">
        <v>998</v>
      </c>
      <c r="D163" s="1054"/>
      <c r="E163" s="12"/>
      <c r="F163" s="1054"/>
      <c r="G163" s="6"/>
      <c r="H163" s="1062"/>
      <c r="J163" s="301">
        <f>IF(E163="",100,IF(E163="Yes",1,IF(E163="No",0,IF(E163="Partial",0.5,IF(E163="N/A",1.001)))))</f>
        <v>100</v>
      </c>
      <c r="K163" s="301"/>
      <c r="N163" s="301"/>
    </row>
    <row r="164" spans="1:14" ht="30">
      <c r="A164" s="1082"/>
      <c r="B164" s="334"/>
      <c r="C164" s="312" t="s">
        <v>999</v>
      </c>
      <c r="D164" s="1054"/>
      <c r="E164" s="12"/>
      <c r="F164" s="1054"/>
      <c r="G164" s="6"/>
      <c r="H164" s="1062"/>
      <c r="J164" s="301">
        <f t="shared" ref="J164:J183" si="20">IF(E164="",100,IF(E164="Yes",1,IF(E164="No",0,IF(E164="Partial",0.5,IF(E164="N/A",1.001)))))</f>
        <v>100</v>
      </c>
      <c r="K164" s="301"/>
      <c r="N164" s="301"/>
    </row>
    <row r="165" spans="1:14" ht="30">
      <c r="A165" s="1082"/>
      <c r="B165" s="334"/>
      <c r="C165" s="312" t="s">
        <v>1000</v>
      </c>
      <c r="D165" s="1054"/>
      <c r="E165" s="12"/>
      <c r="F165" s="1054"/>
      <c r="G165" s="6"/>
      <c r="H165" s="1062"/>
      <c r="J165" s="301">
        <f t="shared" si="20"/>
        <v>100</v>
      </c>
      <c r="K165" s="301"/>
      <c r="N165" s="301"/>
    </row>
    <row r="166" spans="1:14" ht="12.75" customHeight="1">
      <c r="A166" s="1082"/>
      <c r="B166" s="334"/>
      <c r="C166" s="312" t="s">
        <v>1001</v>
      </c>
      <c r="D166" s="1054"/>
      <c r="E166" s="12"/>
      <c r="F166" s="1054"/>
      <c r="G166" s="6"/>
      <c r="H166" s="1062"/>
      <c r="J166" s="301">
        <f t="shared" si="20"/>
        <v>100</v>
      </c>
      <c r="K166" s="301"/>
      <c r="N166" s="301"/>
    </row>
    <row r="167" spans="1:14" ht="12.75" customHeight="1">
      <c r="A167" s="1082"/>
      <c r="B167" s="337"/>
      <c r="C167" s="375" t="s">
        <v>1002</v>
      </c>
      <c r="D167" s="1054"/>
      <c r="E167" s="67"/>
      <c r="F167" s="1054"/>
      <c r="G167" s="65"/>
      <c r="H167" s="1062"/>
      <c r="J167" s="301">
        <f t="shared" si="20"/>
        <v>100</v>
      </c>
      <c r="K167" s="301"/>
      <c r="N167" s="301"/>
    </row>
    <row r="168" spans="1:14" s="108" customFormat="1" ht="12.75" customHeight="1">
      <c r="A168" s="1082"/>
      <c r="B168" s="317"/>
      <c r="C168" s="318" t="s">
        <v>2145</v>
      </c>
      <c r="D168" s="1054"/>
      <c r="E168" s="319" t="str">
        <f>IF('Set Audit Scope'!$F$5="Choose from drop-down menu --&gt;","",IF('Set Audit Scope'!$F$5="","",IF('Set Audit Scope'!$F$5="No","N/A",IF('Set Audit Scope'!$F$5="N/A","N/A",IF('Set Audit Scope'!$F$5="Yes",(IF('Urine Module'!$Q$200="","",IF('Urine Module'!$Q$200&lt;&gt;"",'Urine Module'!$Q$200))))))))</f>
        <v/>
      </c>
      <c r="F168" s="1054"/>
      <c r="G168" s="1069"/>
      <c r="H168" s="1062"/>
      <c r="J168" s="301">
        <f t="shared" si="20"/>
        <v>100</v>
      </c>
      <c r="K168" s="301"/>
    </row>
    <row r="169" spans="1:14" s="108" customFormat="1" ht="12.75" customHeight="1">
      <c r="A169" s="1082"/>
      <c r="B169" s="317"/>
      <c r="C169" s="318" t="s">
        <v>2146</v>
      </c>
      <c r="D169" s="1054"/>
      <c r="E169" s="319" t="str">
        <f>IF('Set Audit Scope'!$F$5="Choose from drop-down menu --&gt;","",IF('Set Audit Scope'!$F$5="","",IF('Set Audit Scope'!$F$5="No","N/A",IF('Set Audit Scope'!$F$5="N/A","N/A",IF('Set Audit Scope'!$F$5="Yes",(IF('Urine Module'!$Q$201="","",IF('Urine Module'!$Q$201&lt;&gt;"",'Urine Module'!$Q$201))))))))</f>
        <v/>
      </c>
      <c r="F169" s="1054"/>
      <c r="G169" s="1070"/>
      <c r="H169" s="1062"/>
      <c r="J169" s="301">
        <f t="shared" si="20"/>
        <v>100</v>
      </c>
      <c r="K169" s="301"/>
    </row>
    <row r="170" spans="1:14" s="108" customFormat="1" ht="12.75" customHeight="1">
      <c r="A170" s="1082"/>
      <c r="B170" s="317"/>
      <c r="C170" s="318" t="s">
        <v>2147</v>
      </c>
      <c r="D170" s="1054"/>
      <c r="E170" s="319" t="str">
        <f>IF('Set Audit Scope'!$F$5="Choose from drop-down menu --&gt;","",IF('Set Audit Scope'!$F$5="","",IF('Set Audit Scope'!$F$5="No","N/A",IF('Set Audit Scope'!$F$5="N/A","N/A",IF('Set Audit Scope'!$F$5="Yes",(IF('Urine Module'!$Q$202="","",IF('Urine Module'!$Q$202&lt;&gt;"",'Urine Module'!$Q$202))))))))</f>
        <v/>
      </c>
      <c r="F170" s="1054"/>
      <c r="G170" s="1070"/>
      <c r="H170" s="1062"/>
      <c r="J170" s="301">
        <f t="shared" si="20"/>
        <v>100</v>
      </c>
      <c r="K170" s="301"/>
    </row>
    <row r="171" spans="1:14" s="108" customFormat="1" ht="12.75" customHeight="1">
      <c r="A171" s="1082"/>
      <c r="B171" s="317"/>
      <c r="C171" s="318" t="s">
        <v>2154</v>
      </c>
      <c r="D171" s="1054"/>
      <c r="E171" s="319" t="str">
        <f>IF('Set Audit Scope'!$F$6="Choose from drop-down menu --&gt;","",IF('Set Audit Scope'!$F$6="","",IF('Set Audit Scope'!$F$6="No","N/A",IF('Set Audit Scope'!$F$6="N/A","N/A",IF('Set Audit Scope'!$F$6="Yes",(IF('Feces Module'!$Q$155="","",IF('Feces Module'!$Q$155&lt;&gt;"",'Feces Module'!$Q$155))))))))</f>
        <v/>
      </c>
      <c r="F171" s="1054"/>
      <c r="G171" s="1070"/>
      <c r="H171" s="1062"/>
      <c r="J171" s="301">
        <f t="shared" si="20"/>
        <v>100</v>
      </c>
      <c r="K171" s="301"/>
    </row>
    <row r="172" spans="1:14" s="108" customFormat="1" ht="12.75" customHeight="1">
      <c r="A172" s="1082"/>
      <c r="B172" s="317"/>
      <c r="C172" s="318" t="s">
        <v>1268</v>
      </c>
      <c r="D172" s="1054"/>
      <c r="E172" s="319" t="str">
        <f>IF('Set Audit Scope'!$F$6="Choose from drop-down menu --&gt;","",IF('Set Audit Scope'!$F$6="","",IF('Set Audit Scope'!$F$6="No","N/A",IF('Set Audit Scope'!$F$6="N/A","N/A",IF('Set Audit Scope'!$F$6="Yes",(IF('Feces Module'!$Q$156="","",IF('Feces Module'!$Q$156&lt;&gt;"",'Feces Module'!$Q$156))))))))</f>
        <v/>
      </c>
      <c r="F172" s="1054"/>
      <c r="G172" s="1070"/>
      <c r="H172" s="1062"/>
      <c r="J172" s="301">
        <f t="shared" si="20"/>
        <v>100</v>
      </c>
      <c r="K172" s="301"/>
    </row>
    <row r="173" spans="1:14" s="108" customFormat="1" ht="12.75" customHeight="1">
      <c r="A173" s="1082"/>
      <c r="B173" s="317"/>
      <c r="C173" s="318" t="s">
        <v>1269</v>
      </c>
      <c r="D173" s="1054"/>
      <c r="E173" s="319" t="str">
        <f>IF('Set Audit Scope'!$F$6="Choose from drop-down menu --&gt;","",IF('Set Audit Scope'!$F$6="","",IF('Set Audit Scope'!$F$6="No","N/A",IF('Set Audit Scope'!$F$6="N/A","N/A",IF('Set Audit Scope'!$F$6="Yes",(IF('Feces Module'!$Q$157="","",IF('Feces Module'!$Q$157&lt;&gt;"",'Feces Module'!$Q$157))))))))</f>
        <v/>
      </c>
      <c r="F173" s="1054"/>
      <c r="G173" s="1070"/>
      <c r="H173" s="1062"/>
      <c r="J173" s="301">
        <f t="shared" si="20"/>
        <v>100</v>
      </c>
      <c r="K173" s="301"/>
    </row>
    <row r="174" spans="1:14" s="108" customFormat="1" ht="12.75" customHeight="1">
      <c r="A174" s="1082"/>
      <c r="B174" s="317"/>
      <c r="C174" s="318" t="s">
        <v>1293</v>
      </c>
      <c r="D174" s="1054"/>
      <c r="E174" s="319" t="str">
        <f>IF('Set Audit Scope'!$F$7="Choose from drop-down menu --&gt;","",IF('Set Audit Scope'!$F$7="","",IF('Set Audit Scope'!$F$7="No","N/A",IF('Set Audit Scope'!$F$7="N/A","N/A",IF('Set Audit Scope'!$F$7="Yes",(IF('Blood Module'!$Q$208="","",IF('Blood Module'!$Q$208&lt;&gt;"",'Blood Module'!$Q$208))))))))</f>
        <v/>
      </c>
      <c r="F174" s="1054"/>
      <c r="G174" s="1070"/>
      <c r="H174" s="1062"/>
      <c r="J174" s="301">
        <f t="shared" si="20"/>
        <v>100</v>
      </c>
      <c r="K174" s="301"/>
    </row>
    <row r="175" spans="1:14" s="108" customFormat="1" ht="12.75" customHeight="1">
      <c r="A175" s="1082"/>
      <c r="B175" s="317"/>
      <c r="C175" s="318" t="s">
        <v>1294</v>
      </c>
      <c r="D175" s="1054"/>
      <c r="E175" s="319" t="str">
        <f>IF('Set Audit Scope'!$F$7="Choose from drop-down menu --&gt;","",IF('Set Audit Scope'!$F$7="","",IF('Set Audit Scope'!$F$7="No","N/A",IF('Set Audit Scope'!$F$7="N/A","N/A",IF('Set Audit Scope'!$F$7="Yes",(IF('Blood Module'!$Q$209="","",IF('Blood Module'!$Q$209&lt;&gt;"",'Blood Module'!$Q$209))))))))</f>
        <v/>
      </c>
      <c r="F175" s="1054"/>
      <c r="G175" s="1070"/>
      <c r="H175" s="1062"/>
      <c r="J175" s="301">
        <f t="shared" si="20"/>
        <v>100</v>
      </c>
      <c r="K175" s="301"/>
    </row>
    <row r="176" spans="1:14" s="108" customFormat="1" ht="12.75" customHeight="1">
      <c r="A176" s="1082"/>
      <c r="B176" s="317"/>
      <c r="C176" s="318" t="s">
        <v>1295</v>
      </c>
      <c r="D176" s="1054"/>
      <c r="E176" s="319" t="str">
        <f>IF('Set Audit Scope'!$F$7="Choose from drop-down menu --&gt;","",IF('Set Audit Scope'!$F$7="","",IF('Set Audit Scope'!$F$7="No","N/A",IF('Set Audit Scope'!$F$7="N/A","N/A",IF('Set Audit Scope'!$F$7="Yes",(IF('Blood Module'!$Q$210="","",IF('Blood Module'!$Q$210&lt;&gt;"",'Blood Module'!$Q$210))))))))</f>
        <v/>
      </c>
      <c r="F176" s="1054"/>
      <c r="G176" s="1070"/>
      <c r="H176" s="1062"/>
      <c r="J176" s="301">
        <f t="shared" si="20"/>
        <v>100</v>
      </c>
    </row>
    <row r="177" spans="1:14" ht="13.5" customHeight="1">
      <c r="A177" s="1082"/>
      <c r="B177" s="345"/>
      <c r="C177" s="318" t="s">
        <v>2189</v>
      </c>
      <c r="D177" s="1054"/>
      <c r="E177" s="319" t="str">
        <f>IF('Set Audit Scope'!$F$8="Choose from drop-down menu --&gt;","",IF('Set Audit Scope'!$F$8="","",IF('Set Audit Scope'!$F$8="No","N/A",IF('Set Audit Scope'!$F$8="N/A","N/A",IF('Set Audit Scope'!$F$8="Yes",(IF('Genital Module'!$Q$135="","",IF('Genital Module'!$Q$135&lt;&gt;"",'Genital Module'!$Q$135))))))))</f>
        <v/>
      </c>
      <c r="F177" s="1054"/>
      <c r="G177" s="1070"/>
      <c r="H177" s="1062"/>
      <c r="J177" s="95">
        <f t="shared" ref="J177:J182" si="21">IF(E177="",100,IF(E177="Yes",1,IF(E177="No",0,IF(E177="Partial",0.5,IF(E177="N/A",1.001)))))</f>
        <v>100</v>
      </c>
      <c r="K177" s="301"/>
      <c r="N177" s="301"/>
    </row>
    <row r="178" spans="1:14" ht="13.5" customHeight="1">
      <c r="A178" s="1082"/>
      <c r="B178" s="345"/>
      <c r="C178" s="318" t="s">
        <v>2190</v>
      </c>
      <c r="D178" s="1054"/>
      <c r="E178" s="319" t="str">
        <f>IF('Set Audit Scope'!$F$8="Choose from drop-down menu --&gt;","",IF('Set Audit Scope'!$F$8="","",IF('Set Audit Scope'!$F$8="No","N/A",IF('Set Audit Scope'!$F$8="N/A","N/A",IF('Set Audit Scope'!$F$8="Yes",(IF('Genital Module'!$Q$136="","",IF('Genital Module'!$Q$136&lt;&gt;"",'Genital Module'!$Q$136))))))))</f>
        <v/>
      </c>
      <c r="F178" s="1054"/>
      <c r="G178" s="1070"/>
      <c r="H178" s="1062"/>
      <c r="J178" s="95">
        <f t="shared" si="21"/>
        <v>100</v>
      </c>
      <c r="K178" s="301"/>
      <c r="N178" s="301"/>
    </row>
    <row r="179" spans="1:14" ht="13.5" customHeight="1">
      <c r="A179" s="1082"/>
      <c r="B179" s="345"/>
      <c r="C179" s="318" t="s">
        <v>2191</v>
      </c>
      <c r="D179" s="1054"/>
      <c r="E179" s="319" t="str">
        <f>IF('Set Audit Scope'!$F$8="Choose from drop-down menu --&gt;","",IF('Set Audit Scope'!$F$8="","",IF('Set Audit Scope'!$F$8="No","N/A",IF('Set Audit Scope'!$F$8="N/A","N/A",IF('Set Audit Scope'!$F$8="Yes",(IF('Genital Module'!$Q$137="","",IF('Genital Module'!$Q$137&lt;&gt;"",'Genital Module'!$Q$137))))))))</f>
        <v/>
      </c>
      <c r="F179" s="1054"/>
      <c r="G179" s="1070"/>
      <c r="H179" s="1062"/>
      <c r="J179" s="95">
        <f t="shared" si="21"/>
        <v>100</v>
      </c>
      <c r="K179" s="301"/>
      <c r="N179" s="301"/>
    </row>
    <row r="180" spans="1:14" ht="13.5" customHeight="1">
      <c r="A180" s="1082"/>
      <c r="B180" s="345"/>
      <c r="C180" s="318" t="s">
        <v>2224</v>
      </c>
      <c r="D180" s="1054"/>
      <c r="E180" s="319" t="str">
        <f>IF('Set Audit Scope'!$F$9="Choose from drop-down menu --&gt;","",IF('Set Audit Scope'!$F$9="","",IF('Set Audit Scope'!$F$9="No","N/A",IF('Set Audit Scope'!$F$9="N/A","N/A",IF('Set Audit Scope'!$F$9="Yes",(IF('Pulmonary Module'!$Q$212="","",IF('Pulmonary Module'!$Q$212&lt;&gt;"",'Pulmonary Module'!$Q$212))))))))</f>
        <v/>
      </c>
      <c r="F180" s="1054"/>
      <c r="G180" s="1070"/>
      <c r="H180" s="1062"/>
      <c r="J180" s="95">
        <f t="shared" si="21"/>
        <v>100</v>
      </c>
      <c r="K180" s="301"/>
      <c r="N180" s="301"/>
    </row>
    <row r="181" spans="1:14" ht="13.5" customHeight="1">
      <c r="A181" s="1082"/>
      <c r="B181" s="345"/>
      <c r="C181" s="318" t="s">
        <v>2225</v>
      </c>
      <c r="D181" s="1054"/>
      <c r="E181" s="319" t="str">
        <f>IF('Set Audit Scope'!$F$9="Choose from drop-down menu --&gt;","",IF('Set Audit Scope'!$F$9="","",IF('Set Audit Scope'!$F$9="No","N/A",IF('Set Audit Scope'!$F$9="N/A","N/A",IF('Set Audit Scope'!$F$9="Yes",(IF('Pulmonary Module'!$Q$213="","",IF('Pulmonary Module'!$Q$213&lt;&gt;"",'Pulmonary Module'!$Q$213))))))))</f>
        <v/>
      </c>
      <c r="F181" s="1054"/>
      <c r="G181" s="1070"/>
      <c r="H181" s="1062"/>
      <c r="J181" s="95">
        <f t="shared" si="21"/>
        <v>100</v>
      </c>
      <c r="K181" s="301"/>
      <c r="N181" s="301"/>
    </row>
    <row r="182" spans="1:14" ht="13.5" customHeight="1">
      <c r="A182" s="1082"/>
      <c r="B182" s="345"/>
      <c r="C182" s="318" t="s">
        <v>2226</v>
      </c>
      <c r="D182" s="1054"/>
      <c r="E182" s="319" t="str">
        <f>IF('Set Audit Scope'!$F$9="Choose from drop-down menu --&gt;","",IF('Set Audit Scope'!$F$9="","",IF('Set Audit Scope'!$F$9="No","N/A",IF('Set Audit Scope'!$F$9="N/A","N/A",IF('Set Audit Scope'!$F$9="Yes",(IF('Pulmonary Module'!$Q$214="","",IF('Pulmonary Module'!$Q$214&lt;&gt;"",'Pulmonary Module'!$Q$214))))))))</f>
        <v/>
      </c>
      <c r="F182" s="1054"/>
      <c r="G182" s="1070"/>
      <c r="H182" s="1062"/>
      <c r="J182" s="95">
        <f t="shared" si="21"/>
        <v>100</v>
      </c>
      <c r="K182" s="301"/>
      <c r="N182" s="301"/>
    </row>
    <row r="183" spans="1:14" ht="13.5" customHeight="1">
      <c r="A183" s="1082"/>
      <c r="B183" s="345"/>
      <c r="C183" s="318" t="s">
        <v>2257</v>
      </c>
      <c r="D183" s="1054"/>
      <c r="E183" s="319" t="str">
        <f>IF('Set Audit Scope'!$F$10="Choose from drop-down menu --&gt;","",IF('Set Audit Scope'!$F$10="","",IF('Set Audit Scope'!$F$10="No","N/A",IF('Set Audit Scope'!$F$10="N/A","N/A",IF('Set Audit Scope'!$F$10="Yes",(IF('Wound Module'!$Q$177="","",IF('Wound Module'!$Q$177&lt;&gt;"",'Wound Module'!$Q$177))))))))</f>
        <v/>
      </c>
      <c r="F183" s="1054"/>
      <c r="G183" s="1070"/>
      <c r="H183" s="1062"/>
      <c r="J183" s="95">
        <f t="shared" si="20"/>
        <v>100</v>
      </c>
      <c r="K183" s="301"/>
      <c r="N183" s="301"/>
    </row>
    <row r="184" spans="1:14" ht="13.5" customHeight="1">
      <c r="A184" s="1082"/>
      <c r="B184" s="345"/>
      <c r="C184" s="318" t="s">
        <v>2258</v>
      </c>
      <c r="D184" s="1054"/>
      <c r="E184" s="319" t="str">
        <f>IF('Set Audit Scope'!$F$10="Choose from drop-down menu --&gt;","",IF('Set Audit Scope'!$F$10="","",IF('Set Audit Scope'!$F$10="No","N/A",IF('Set Audit Scope'!$F$10="N/A","N/A",IF('Set Audit Scope'!$F$10="Yes",(IF('Wound Module'!$Q$178="","",IF('Wound Module'!$Q$178&lt;&gt;"",'Wound Module'!$Q$178))))))))</f>
        <v/>
      </c>
      <c r="F184" s="1054"/>
      <c r="G184" s="1070"/>
      <c r="H184" s="1062"/>
      <c r="J184" s="95">
        <f t="shared" ref="J184" si="22">IF(E184="",100,IF(E184="Yes",1,IF(E184="No",0,IF(E184="Partial",0.5,IF(E184="N/A",1.001)))))</f>
        <v>100</v>
      </c>
      <c r="K184" s="301"/>
      <c r="N184" s="301"/>
    </row>
    <row r="185" spans="1:14" ht="13.5" customHeight="1">
      <c r="A185" s="593"/>
      <c r="B185" s="345"/>
      <c r="C185" s="318" t="s">
        <v>2259</v>
      </c>
      <c r="D185" s="1055"/>
      <c r="E185" s="319" t="str">
        <f>IF('Set Audit Scope'!$F$10="Choose from drop-down menu --&gt;","",IF('Set Audit Scope'!$F$10="","",IF('Set Audit Scope'!$F$10="No","N/A",IF('Set Audit Scope'!$F$10="N/A","N/A",IF('Set Audit Scope'!$F$10="Yes",(IF('Wound Module'!$Q$179="","",IF('Wound Module'!$Q$179&lt;&gt;"",'Wound Module'!$Q$179))))))))</f>
        <v/>
      </c>
      <c r="F185" s="1055"/>
      <c r="G185" s="1071"/>
      <c r="H185" s="1063"/>
      <c r="J185" s="95">
        <f t="shared" ref="J185" si="23">IF(E185="",100,IF(E185="Yes",1,IF(E185="No",0,IF(E185="Partial",0.5,IF(E185="N/A",1.001)))))</f>
        <v>100</v>
      </c>
      <c r="K185" s="301">
        <f>SUM(J163:J185)</f>
        <v>2300</v>
      </c>
      <c r="N185" s="301"/>
    </row>
    <row r="186" spans="1:14" ht="14">
      <c r="A186" s="374"/>
      <c r="B186" s="536" t="s">
        <v>186</v>
      </c>
      <c r="C186" s="649"/>
      <c r="D186" s="228">
        <f>SUM(D3:D176)</f>
        <v>32</v>
      </c>
      <c r="E186" s="228"/>
      <c r="F186" s="228">
        <f>SUM(F3:F176)</f>
        <v>0</v>
      </c>
      <c r="G186" s="221"/>
      <c r="H186" s="221"/>
      <c r="K186" s="301"/>
      <c r="N186" s="301"/>
    </row>
    <row r="187" spans="1:14" ht="14">
      <c r="B187" s="353"/>
      <c r="C187" s="353"/>
      <c r="K187" s="301"/>
      <c r="N187" s="301"/>
    </row>
    <row r="188" spans="1:14" ht="14" hidden="1">
      <c r="A188" s="329"/>
      <c r="B188" s="353"/>
      <c r="C188" s="353"/>
      <c r="K188" s="301"/>
      <c r="N188" s="301"/>
    </row>
    <row r="189" spans="1:14" ht="14" hidden="1">
      <c r="A189" s="301" t="s">
        <v>26</v>
      </c>
      <c r="B189" s="353"/>
      <c r="C189" s="353"/>
      <c r="K189" s="301"/>
      <c r="N189" s="301"/>
    </row>
    <row r="190" spans="1:14" ht="14" hidden="1">
      <c r="A190" s="301" t="s">
        <v>187</v>
      </c>
      <c r="B190" s="353"/>
      <c r="C190" s="353"/>
      <c r="K190" s="301"/>
      <c r="N190" s="301"/>
    </row>
    <row r="191" spans="1:14" ht="14" hidden="1">
      <c r="A191" s="301" t="s">
        <v>29</v>
      </c>
      <c r="B191" s="353"/>
      <c r="C191" s="353"/>
      <c r="K191" s="301"/>
      <c r="N191" s="301"/>
    </row>
    <row r="192" spans="1:14" ht="14" hidden="1">
      <c r="A192" s="301" t="s">
        <v>76</v>
      </c>
      <c r="B192" s="353"/>
      <c r="C192" s="353"/>
      <c r="K192" s="301"/>
      <c r="N192" s="301"/>
    </row>
    <row r="193" spans="2:14" ht="14">
      <c r="B193" s="353"/>
      <c r="C193" s="353"/>
      <c r="K193" s="301"/>
      <c r="N193" s="301"/>
    </row>
    <row r="194" spans="2:14" ht="14">
      <c r="B194" s="353"/>
      <c r="C194" s="353"/>
      <c r="K194" s="301"/>
      <c r="N194" s="301"/>
    </row>
    <row r="195" spans="2:14" ht="14">
      <c r="B195" s="353"/>
      <c r="C195" s="353"/>
      <c r="K195" s="301"/>
      <c r="N195" s="301"/>
    </row>
    <row r="196" spans="2:14" ht="14">
      <c r="B196" s="353"/>
      <c r="C196" s="353"/>
      <c r="K196" s="301"/>
      <c r="N196" s="301"/>
    </row>
    <row r="197" spans="2:14" ht="14">
      <c r="B197" s="353"/>
      <c r="C197" s="353"/>
      <c r="K197" s="301"/>
      <c r="N197" s="301"/>
    </row>
    <row r="198" spans="2:14" ht="14">
      <c r="B198" s="353"/>
      <c r="C198" s="353"/>
      <c r="K198" s="301"/>
      <c r="N198" s="301"/>
    </row>
    <row r="199" spans="2:14" ht="14">
      <c r="B199" s="353"/>
      <c r="C199" s="353"/>
      <c r="K199" s="301"/>
      <c r="N199" s="301"/>
    </row>
    <row r="200" spans="2:14" ht="14">
      <c r="B200" s="353"/>
      <c r="C200" s="353"/>
      <c r="K200" s="301"/>
      <c r="N200" s="301"/>
    </row>
    <row r="201" spans="2:14" ht="14">
      <c r="B201" s="353"/>
      <c r="C201" s="353"/>
      <c r="K201" s="301"/>
      <c r="N201" s="301"/>
    </row>
    <row r="202" spans="2:14" ht="14">
      <c r="B202" s="353"/>
      <c r="C202" s="353"/>
      <c r="K202" s="301"/>
      <c r="N202" s="301"/>
    </row>
    <row r="203" spans="2:14" ht="14">
      <c r="B203" s="353"/>
      <c r="C203" s="353"/>
      <c r="K203" s="301"/>
      <c r="N203" s="301"/>
    </row>
    <row r="204" spans="2:14" ht="14">
      <c r="B204" s="353"/>
      <c r="C204" s="353"/>
      <c r="K204" s="301"/>
      <c r="N204" s="301"/>
    </row>
    <row r="205" spans="2:14" ht="14">
      <c r="B205" s="353"/>
      <c r="C205" s="353"/>
      <c r="K205" s="301"/>
      <c r="N205" s="301"/>
    </row>
    <row r="206" spans="2:14" ht="14">
      <c r="B206" s="353"/>
      <c r="C206" s="353"/>
      <c r="K206" s="301"/>
      <c r="N206" s="301"/>
    </row>
    <row r="207" spans="2:14" ht="14">
      <c r="B207" s="353"/>
      <c r="C207" s="353"/>
      <c r="K207" s="301"/>
      <c r="N207" s="301"/>
    </row>
    <row r="208" spans="2:14" ht="14">
      <c r="B208" s="353"/>
      <c r="C208" s="353"/>
      <c r="K208" s="301"/>
      <c r="N208" s="301"/>
    </row>
    <row r="209" spans="2:14" ht="14">
      <c r="B209" s="353"/>
      <c r="C209" s="353"/>
      <c r="K209" s="301"/>
      <c r="N209" s="301"/>
    </row>
    <row r="210" spans="2:14" ht="14">
      <c r="B210" s="353"/>
      <c r="C210" s="353"/>
      <c r="K210" s="301"/>
      <c r="N210" s="301"/>
    </row>
    <row r="211" spans="2:14" ht="14">
      <c r="B211" s="353"/>
      <c r="C211" s="353"/>
      <c r="K211" s="301"/>
      <c r="N211" s="301"/>
    </row>
    <row r="212" spans="2:14" ht="14">
      <c r="B212" s="353"/>
      <c r="C212" s="353"/>
      <c r="K212" s="301"/>
      <c r="N212" s="301"/>
    </row>
    <row r="213" spans="2:14" ht="14">
      <c r="B213" s="353"/>
      <c r="C213" s="353"/>
      <c r="K213" s="301"/>
      <c r="N213" s="301"/>
    </row>
    <row r="214" spans="2:14" ht="14">
      <c r="B214" s="353"/>
      <c r="C214" s="353"/>
      <c r="K214" s="301"/>
      <c r="N214" s="301"/>
    </row>
    <row r="215" spans="2:14" ht="14">
      <c r="B215" s="353"/>
      <c r="C215" s="353"/>
      <c r="K215" s="301"/>
      <c r="N215" s="301"/>
    </row>
    <row r="216" spans="2:14" ht="14">
      <c r="B216" s="353"/>
      <c r="C216" s="353"/>
      <c r="K216" s="301"/>
      <c r="N216" s="301"/>
    </row>
    <row r="217" spans="2:14" ht="14">
      <c r="B217" s="353"/>
      <c r="C217" s="353"/>
      <c r="K217" s="301"/>
      <c r="N217" s="301"/>
    </row>
    <row r="218" spans="2:14" ht="14">
      <c r="B218" s="353"/>
      <c r="C218" s="353"/>
      <c r="K218" s="301"/>
      <c r="N218" s="301"/>
    </row>
    <row r="219" spans="2:14" ht="14">
      <c r="B219" s="353"/>
      <c r="C219" s="353"/>
      <c r="K219" s="301"/>
      <c r="N219" s="301"/>
    </row>
    <row r="220" spans="2:14" ht="14">
      <c r="B220" s="353"/>
      <c r="C220" s="353"/>
      <c r="K220" s="301"/>
      <c r="N220" s="301"/>
    </row>
    <row r="221" spans="2:14" ht="14">
      <c r="B221" s="353"/>
      <c r="C221" s="353"/>
      <c r="K221" s="301"/>
      <c r="N221" s="301"/>
    </row>
    <row r="222" spans="2:14" ht="14">
      <c r="B222" s="353"/>
      <c r="C222" s="353"/>
      <c r="K222" s="301"/>
      <c r="N222" s="301"/>
    </row>
    <row r="223" spans="2:14" ht="14">
      <c r="B223" s="353"/>
      <c r="C223" s="353"/>
      <c r="K223" s="301"/>
      <c r="N223" s="301"/>
    </row>
    <row r="224" spans="2:14" ht="14">
      <c r="B224" s="353"/>
      <c r="C224" s="353"/>
      <c r="K224" s="301"/>
      <c r="N224" s="301"/>
    </row>
    <row r="225" spans="2:14" ht="14">
      <c r="B225" s="353"/>
      <c r="C225" s="353"/>
      <c r="K225" s="301"/>
      <c r="N225" s="301"/>
    </row>
    <row r="226" spans="2:14" ht="14">
      <c r="B226" s="353"/>
      <c r="C226" s="353"/>
      <c r="K226" s="301"/>
      <c r="N226" s="301"/>
    </row>
    <row r="227" spans="2:14" ht="14">
      <c r="B227" s="353"/>
      <c r="C227" s="353"/>
      <c r="K227" s="301"/>
      <c r="N227" s="301"/>
    </row>
    <row r="228" spans="2:14" ht="14">
      <c r="B228" s="353"/>
      <c r="C228" s="353"/>
      <c r="K228" s="301"/>
      <c r="N228" s="301"/>
    </row>
    <row r="229" spans="2:14" ht="14">
      <c r="B229" s="353"/>
      <c r="C229" s="353"/>
      <c r="K229" s="301"/>
      <c r="N229" s="301"/>
    </row>
    <row r="230" spans="2:14" ht="14">
      <c r="B230" s="353"/>
      <c r="C230" s="353"/>
      <c r="K230" s="301"/>
      <c r="N230" s="301"/>
    </row>
    <row r="231" spans="2:14" ht="14">
      <c r="B231" s="353"/>
      <c r="C231" s="353"/>
      <c r="K231" s="301"/>
      <c r="N231" s="301"/>
    </row>
    <row r="232" spans="2:14" ht="14">
      <c r="B232" s="353"/>
      <c r="C232" s="353"/>
      <c r="K232" s="301"/>
      <c r="N232" s="301"/>
    </row>
    <row r="233" spans="2:14" ht="14">
      <c r="B233" s="353"/>
      <c r="C233" s="353"/>
      <c r="K233" s="301"/>
      <c r="N233" s="301"/>
    </row>
    <row r="234" spans="2:14" ht="14">
      <c r="B234" s="353"/>
      <c r="C234" s="353"/>
      <c r="K234" s="301"/>
      <c r="N234" s="301"/>
    </row>
    <row r="235" spans="2:14" ht="14">
      <c r="B235" s="353"/>
      <c r="C235" s="353"/>
      <c r="K235" s="301"/>
      <c r="N235" s="301"/>
    </row>
    <row r="236" spans="2:14" ht="14">
      <c r="B236" s="353"/>
      <c r="C236" s="353"/>
      <c r="K236" s="301"/>
      <c r="N236" s="301"/>
    </row>
    <row r="237" spans="2:14" ht="14">
      <c r="B237" s="353"/>
      <c r="C237" s="353"/>
      <c r="K237" s="301"/>
      <c r="N237" s="301"/>
    </row>
    <row r="238" spans="2:14" ht="14">
      <c r="B238" s="353"/>
      <c r="C238" s="353"/>
      <c r="K238" s="301"/>
      <c r="N238" s="301"/>
    </row>
    <row r="239" spans="2:14" ht="14">
      <c r="B239" s="353"/>
      <c r="C239" s="353"/>
      <c r="K239" s="301"/>
      <c r="N239" s="301"/>
    </row>
    <row r="240" spans="2:14" ht="14">
      <c r="B240" s="353"/>
      <c r="C240" s="353"/>
      <c r="K240" s="301"/>
      <c r="N240" s="301"/>
    </row>
    <row r="241" spans="2:14" ht="14">
      <c r="B241" s="353"/>
      <c r="C241" s="353"/>
      <c r="K241" s="301"/>
      <c r="N241" s="301"/>
    </row>
    <row r="242" spans="2:14" ht="14">
      <c r="B242" s="353"/>
      <c r="C242" s="353"/>
      <c r="K242" s="301"/>
      <c r="N242" s="301"/>
    </row>
    <row r="243" spans="2:14" ht="14">
      <c r="B243" s="353"/>
      <c r="C243" s="353"/>
      <c r="K243" s="301"/>
      <c r="N243" s="301"/>
    </row>
    <row r="244" spans="2:14" ht="14">
      <c r="B244" s="353"/>
      <c r="C244" s="353"/>
      <c r="K244" s="301"/>
      <c r="N244" s="301"/>
    </row>
    <row r="245" spans="2:14" ht="14">
      <c r="B245" s="353"/>
      <c r="C245" s="353"/>
      <c r="K245" s="301"/>
      <c r="N245" s="301"/>
    </row>
    <row r="246" spans="2:14" ht="14">
      <c r="B246" s="353"/>
      <c r="C246" s="353"/>
      <c r="K246" s="301"/>
      <c r="N246" s="301"/>
    </row>
    <row r="247" spans="2:14" ht="14">
      <c r="B247" s="353"/>
      <c r="C247" s="353"/>
      <c r="K247" s="301"/>
      <c r="N247" s="301"/>
    </row>
    <row r="248" spans="2:14" ht="14">
      <c r="B248" s="353"/>
      <c r="C248" s="353"/>
      <c r="K248" s="301"/>
      <c r="N248" s="301"/>
    </row>
    <row r="249" spans="2:14" ht="14">
      <c r="B249" s="353"/>
      <c r="C249" s="353"/>
      <c r="K249" s="301"/>
      <c r="N249" s="301"/>
    </row>
    <row r="250" spans="2:14" ht="14">
      <c r="B250" s="353"/>
      <c r="C250" s="353"/>
      <c r="K250" s="301"/>
      <c r="N250" s="301"/>
    </row>
    <row r="251" spans="2:14" ht="14">
      <c r="B251" s="353"/>
      <c r="C251" s="353"/>
      <c r="K251" s="301"/>
      <c r="N251" s="301"/>
    </row>
    <row r="252" spans="2:14" ht="14">
      <c r="B252" s="353"/>
      <c r="C252" s="353"/>
      <c r="K252" s="301"/>
      <c r="N252" s="301"/>
    </row>
    <row r="253" spans="2:14" ht="14">
      <c r="B253" s="353"/>
      <c r="C253" s="353"/>
      <c r="K253" s="301"/>
      <c r="N253" s="301"/>
    </row>
    <row r="254" spans="2:14" ht="14">
      <c r="B254" s="353"/>
      <c r="C254" s="353"/>
      <c r="K254" s="301"/>
      <c r="N254" s="301"/>
    </row>
    <row r="255" spans="2:14" ht="14">
      <c r="B255" s="353"/>
      <c r="C255" s="353"/>
      <c r="K255" s="301"/>
      <c r="N255" s="301"/>
    </row>
    <row r="256" spans="2:14" ht="14">
      <c r="B256" s="353"/>
      <c r="C256" s="353"/>
      <c r="K256" s="301"/>
      <c r="N256" s="301"/>
    </row>
    <row r="257" spans="2:14" ht="14">
      <c r="B257" s="353"/>
      <c r="C257" s="353"/>
      <c r="K257" s="301"/>
      <c r="N257" s="301"/>
    </row>
    <row r="258" spans="2:14" ht="14">
      <c r="B258" s="353"/>
      <c r="C258" s="353"/>
      <c r="K258" s="301"/>
      <c r="N258" s="301"/>
    </row>
    <row r="259" spans="2:14" ht="14">
      <c r="B259" s="353"/>
      <c r="C259" s="353"/>
      <c r="K259" s="301"/>
      <c r="N259" s="301"/>
    </row>
    <row r="260" spans="2:14" ht="14">
      <c r="B260" s="353"/>
      <c r="C260" s="353"/>
      <c r="K260" s="301"/>
      <c r="N260" s="301"/>
    </row>
    <row r="261" spans="2:14" ht="14">
      <c r="B261" s="353"/>
      <c r="C261" s="353"/>
      <c r="K261" s="301"/>
      <c r="N261" s="301"/>
    </row>
    <row r="262" spans="2:14" ht="14">
      <c r="B262" s="353"/>
      <c r="C262" s="353"/>
      <c r="K262" s="301"/>
      <c r="N262" s="301"/>
    </row>
    <row r="263" spans="2:14" ht="14">
      <c r="B263" s="353"/>
      <c r="C263" s="353"/>
      <c r="K263" s="301"/>
      <c r="N263" s="301"/>
    </row>
    <row r="264" spans="2:14" ht="14">
      <c r="B264" s="353"/>
      <c r="C264" s="353"/>
      <c r="K264" s="301"/>
      <c r="N264" s="301"/>
    </row>
    <row r="265" spans="2:14" ht="14">
      <c r="B265" s="353"/>
      <c r="C265" s="353"/>
      <c r="K265" s="301"/>
      <c r="N265" s="301"/>
    </row>
    <row r="266" spans="2:14" ht="14">
      <c r="B266" s="353"/>
      <c r="C266" s="353"/>
      <c r="K266" s="301"/>
      <c r="N266" s="301"/>
    </row>
    <row r="267" spans="2:14" ht="14">
      <c r="B267" s="353"/>
      <c r="C267" s="353"/>
      <c r="K267" s="301"/>
      <c r="N267" s="301"/>
    </row>
    <row r="268" spans="2:14" ht="14">
      <c r="B268" s="353"/>
      <c r="C268" s="353"/>
      <c r="K268" s="301"/>
      <c r="N268" s="301"/>
    </row>
    <row r="269" spans="2:14" ht="14">
      <c r="B269" s="353"/>
      <c r="C269" s="353"/>
      <c r="K269" s="301"/>
      <c r="N269" s="301"/>
    </row>
    <row r="270" spans="2:14" ht="14">
      <c r="B270" s="353"/>
      <c r="C270" s="353"/>
      <c r="K270" s="301"/>
      <c r="N270" s="301"/>
    </row>
    <row r="271" spans="2:14" ht="14">
      <c r="B271" s="353"/>
      <c r="C271" s="353"/>
      <c r="K271" s="301"/>
      <c r="N271" s="301"/>
    </row>
    <row r="272" spans="2:14" ht="14">
      <c r="B272" s="353"/>
      <c r="C272" s="353"/>
      <c r="K272" s="301"/>
      <c r="N272" s="301"/>
    </row>
    <row r="273" spans="2:14" ht="14">
      <c r="B273" s="353"/>
      <c r="C273" s="353"/>
      <c r="K273" s="301"/>
      <c r="N273" s="301"/>
    </row>
    <row r="274" spans="2:14" ht="14">
      <c r="B274" s="353"/>
      <c r="C274" s="353"/>
      <c r="K274" s="301"/>
      <c r="N274" s="301"/>
    </row>
    <row r="275" spans="2:14" ht="14">
      <c r="B275" s="353"/>
      <c r="C275" s="353"/>
      <c r="K275" s="301"/>
      <c r="N275" s="301"/>
    </row>
    <row r="276" spans="2:14" ht="14">
      <c r="B276" s="353"/>
      <c r="C276" s="353"/>
      <c r="K276" s="301"/>
      <c r="N276" s="301"/>
    </row>
    <row r="277" spans="2:14" ht="14">
      <c r="B277" s="353"/>
      <c r="C277" s="353"/>
      <c r="K277" s="301"/>
      <c r="N277" s="301"/>
    </row>
    <row r="278" spans="2:14" ht="14">
      <c r="B278" s="353"/>
      <c r="C278" s="353"/>
      <c r="K278" s="301"/>
      <c r="N278" s="301"/>
    </row>
    <row r="279" spans="2:14" ht="14">
      <c r="B279" s="353"/>
      <c r="C279" s="353"/>
      <c r="K279" s="301"/>
      <c r="N279" s="301"/>
    </row>
    <row r="280" spans="2:14" ht="14">
      <c r="B280" s="353"/>
      <c r="C280" s="353"/>
      <c r="K280" s="301"/>
      <c r="N280" s="301"/>
    </row>
    <row r="281" spans="2:14" ht="14">
      <c r="B281" s="353"/>
      <c r="C281" s="353"/>
      <c r="K281" s="301"/>
      <c r="N281" s="301"/>
    </row>
    <row r="282" spans="2:14" ht="14">
      <c r="B282" s="353"/>
      <c r="C282" s="353"/>
      <c r="K282" s="301"/>
      <c r="N282" s="301"/>
    </row>
    <row r="283" spans="2:14" ht="14">
      <c r="B283" s="353"/>
      <c r="C283" s="353"/>
      <c r="K283" s="301"/>
      <c r="N283" s="301"/>
    </row>
    <row r="284" spans="2:14" ht="14">
      <c r="B284" s="353"/>
      <c r="C284" s="353"/>
      <c r="K284" s="301"/>
      <c r="N284" s="301"/>
    </row>
    <row r="285" spans="2:14" ht="14">
      <c r="B285" s="353"/>
      <c r="C285" s="353"/>
      <c r="K285" s="301"/>
      <c r="N285" s="301"/>
    </row>
    <row r="286" spans="2:14" ht="14">
      <c r="B286" s="353"/>
      <c r="C286" s="353"/>
      <c r="K286" s="301"/>
      <c r="N286" s="301"/>
    </row>
    <row r="287" spans="2:14" ht="14">
      <c r="B287" s="353"/>
      <c r="C287" s="353"/>
      <c r="K287" s="301"/>
      <c r="N287" s="301"/>
    </row>
    <row r="288" spans="2:14" ht="14">
      <c r="B288" s="353"/>
      <c r="C288" s="353"/>
      <c r="K288" s="301"/>
      <c r="N288" s="301"/>
    </row>
    <row r="289" spans="2:14" ht="14">
      <c r="B289" s="353"/>
      <c r="C289" s="353"/>
      <c r="K289" s="301"/>
      <c r="N289" s="301"/>
    </row>
    <row r="290" spans="2:14" ht="14">
      <c r="B290" s="353"/>
      <c r="C290" s="353"/>
      <c r="K290" s="301"/>
      <c r="N290" s="301"/>
    </row>
    <row r="291" spans="2:14" ht="14">
      <c r="B291" s="353"/>
      <c r="C291" s="353"/>
      <c r="K291" s="301"/>
      <c r="N291" s="301"/>
    </row>
    <row r="292" spans="2:14" ht="14">
      <c r="B292" s="353"/>
      <c r="C292" s="353"/>
      <c r="K292" s="301"/>
      <c r="N292" s="301"/>
    </row>
    <row r="293" spans="2:14" ht="14">
      <c r="B293" s="353"/>
      <c r="C293" s="353"/>
      <c r="K293" s="301"/>
      <c r="N293" s="301"/>
    </row>
    <row r="294" spans="2:14" ht="14">
      <c r="B294" s="353"/>
      <c r="C294" s="353"/>
      <c r="K294" s="301"/>
      <c r="N294" s="301"/>
    </row>
    <row r="295" spans="2:14" ht="14">
      <c r="B295" s="353"/>
      <c r="C295" s="353"/>
      <c r="K295" s="301"/>
      <c r="N295" s="301"/>
    </row>
    <row r="296" spans="2:14" ht="14">
      <c r="B296" s="353"/>
      <c r="C296" s="353"/>
      <c r="K296" s="301"/>
      <c r="N296" s="301"/>
    </row>
    <row r="297" spans="2:14" ht="14">
      <c r="B297" s="353"/>
      <c r="C297" s="353"/>
      <c r="K297" s="301"/>
      <c r="N297" s="301"/>
    </row>
    <row r="298" spans="2:14" ht="14">
      <c r="B298" s="353"/>
      <c r="C298" s="353"/>
      <c r="K298" s="301"/>
      <c r="N298" s="301"/>
    </row>
    <row r="299" spans="2:14" ht="14">
      <c r="B299" s="353"/>
      <c r="C299" s="353"/>
      <c r="K299" s="301"/>
      <c r="N299" s="301"/>
    </row>
    <row r="300" spans="2:14" ht="14">
      <c r="B300" s="353"/>
      <c r="C300" s="353"/>
      <c r="K300" s="301"/>
      <c r="N300" s="301"/>
    </row>
    <row r="301" spans="2:14" ht="14">
      <c r="B301" s="353"/>
      <c r="C301" s="353"/>
      <c r="K301" s="301"/>
      <c r="N301" s="301"/>
    </row>
    <row r="302" spans="2:14" ht="14">
      <c r="B302" s="353"/>
      <c r="C302" s="353"/>
      <c r="K302" s="301"/>
      <c r="N302" s="301"/>
    </row>
    <row r="303" spans="2:14" ht="14">
      <c r="B303" s="353"/>
      <c r="C303" s="353"/>
      <c r="K303" s="301"/>
      <c r="N303" s="301"/>
    </row>
    <row r="304" spans="2:14" ht="14">
      <c r="B304" s="353"/>
      <c r="C304" s="353"/>
      <c r="K304" s="301"/>
      <c r="N304" s="301"/>
    </row>
    <row r="305" spans="2:14" ht="14">
      <c r="B305" s="353"/>
      <c r="C305" s="353"/>
      <c r="K305" s="301"/>
      <c r="N305" s="301"/>
    </row>
    <row r="306" spans="2:14" ht="14">
      <c r="B306" s="353"/>
      <c r="C306" s="353"/>
      <c r="K306" s="301"/>
      <c r="N306" s="301"/>
    </row>
    <row r="307" spans="2:14" ht="14">
      <c r="B307" s="353"/>
      <c r="C307" s="353"/>
      <c r="K307" s="301"/>
      <c r="N307" s="301"/>
    </row>
    <row r="308" spans="2:14" ht="14">
      <c r="B308" s="353"/>
      <c r="C308" s="353"/>
      <c r="K308" s="301"/>
      <c r="N308" s="301"/>
    </row>
    <row r="309" spans="2:14" ht="14">
      <c r="B309" s="353"/>
      <c r="C309" s="353"/>
      <c r="K309" s="301"/>
      <c r="N309" s="301"/>
    </row>
    <row r="310" spans="2:14" ht="14">
      <c r="B310" s="353"/>
      <c r="C310" s="353"/>
      <c r="K310" s="301"/>
      <c r="N310" s="301"/>
    </row>
    <row r="311" spans="2:14" ht="14">
      <c r="B311" s="353"/>
      <c r="C311" s="353"/>
      <c r="K311" s="301"/>
      <c r="N311" s="301"/>
    </row>
    <row r="312" spans="2:14" ht="14">
      <c r="B312" s="353"/>
      <c r="C312" s="353"/>
      <c r="K312" s="301"/>
      <c r="N312" s="301"/>
    </row>
    <row r="313" spans="2:14" ht="14">
      <c r="B313" s="353"/>
      <c r="C313" s="353"/>
      <c r="K313" s="301"/>
      <c r="N313" s="301"/>
    </row>
    <row r="314" spans="2:14" ht="14">
      <c r="B314" s="353"/>
      <c r="C314" s="353"/>
      <c r="K314" s="301"/>
      <c r="N314" s="301"/>
    </row>
    <row r="315" spans="2:14" ht="14">
      <c r="B315" s="353"/>
      <c r="C315" s="353"/>
      <c r="K315" s="301"/>
      <c r="N315" s="301"/>
    </row>
    <row r="316" spans="2:14" ht="14">
      <c r="B316" s="353"/>
      <c r="C316" s="353"/>
      <c r="K316" s="301"/>
      <c r="N316" s="301"/>
    </row>
    <row r="317" spans="2:14" ht="14">
      <c r="B317" s="353"/>
      <c r="C317" s="353"/>
      <c r="K317" s="301"/>
      <c r="N317" s="301"/>
    </row>
    <row r="318" spans="2:14" ht="14">
      <c r="B318" s="353"/>
      <c r="C318" s="353"/>
      <c r="K318" s="301"/>
      <c r="N318" s="301"/>
    </row>
    <row r="319" spans="2:14" ht="14">
      <c r="B319" s="353"/>
      <c r="C319" s="353"/>
      <c r="K319" s="301"/>
      <c r="N319" s="301"/>
    </row>
    <row r="320" spans="2:14" ht="14">
      <c r="B320" s="353"/>
      <c r="C320" s="353"/>
      <c r="K320" s="301"/>
      <c r="N320" s="301"/>
    </row>
    <row r="321" spans="2:14" ht="14">
      <c r="B321" s="353"/>
      <c r="C321" s="353"/>
      <c r="K321" s="301"/>
      <c r="N321" s="301"/>
    </row>
    <row r="322" spans="2:14" ht="14">
      <c r="B322" s="353"/>
      <c r="C322" s="353"/>
      <c r="K322" s="301"/>
      <c r="N322" s="301"/>
    </row>
    <row r="323" spans="2:14" ht="14">
      <c r="B323" s="353"/>
      <c r="C323" s="353"/>
      <c r="K323" s="301"/>
      <c r="N323" s="301"/>
    </row>
    <row r="324" spans="2:14" ht="14">
      <c r="B324" s="353"/>
      <c r="C324" s="353"/>
      <c r="K324" s="301"/>
      <c r="N324" s="301"/>
    </row>
    <row r="325" spans="2:14" ht="14">
      <c r="B325" s="353"/>
      <c r="C325" s="353"/>
      <c r="K325" s="301"/>
      <c r="N325" s="301"/>
    </row>
    <row r="326" spans="2:14" ht="14">
      <c r="B326" s="353"/>
      <c r="C326" s="353"/>
      <c r="K326" s="301"/>
      <c r="N326" s="301"/>
    </row>
    <row r="327" spans="2:14" ht="14">
      <c r="B327" s="353"/>
      <c r="C327" s="353"/>
      <c r="K327" s="301"/>
      <c r="N327" s="301"/>
    </row>
    <row r="328" spans="2:14" ht="14">
      <c r="B328" s="353"/>
      <c r="C328" s="353"/>
      <c r="K328" s="301"/>
      <c r="N328" s="301"/>
    </row>
    <row r="329" spans="2:14" ht="14">
      <c r="B329" s="353"/>
      <c r="C329" s="353"/>
      <c r="K329" s="301"/>
      <c r="N329" s="301"/>
    </row>
    <row r="330" spans="2:14" ht="14">
      <c r="B330" s="353"/>
      <c r="C330" s="353"/>
      <c r="K330" s="301"/>
      <c r="N330" s="301"/>
    </row>
    <row r="331" spans="2:14" ht="14">
      <c r="B331" s="353"/>
      <c r="C331" s="353"/>
      <c r="K331" s="301"/>
      <c r="N331" s="301"/>
    </row>
    <row r="332" spans="2:14" ht="14">
      <c r="B332" s="353"/>
      <c r="C332" s="353"/>
      <c r="K332" s="301"/>
      <c r="N332" s="301"/>
    </row>
    <row r="333" spans="2:14" ht="14">
      <c r="B333" s="353"/>
      <c r="C333" s="353"/>
      <c r="K333" s="301"/>
      <c r="N333" s="301"/>
    </row>
    <row r="334" spans="2:14" ht="14">
      <c r="B334" s="353"/>
      <c r="C334" s="353"/>
      <c r="K334" s="301"/>
      <c r="N334" s="301"/>
    </row>
    <row r="335" spans="2:14" ht="14">
      <c r="B335" s="353"/>
      <c r="C335" s="353"/>
      <c r="K335" s="301"/>
      <c r="N335" s="301"/>
    </row>
    <row r="336" spans="2:14" ht="14">
      <c r="B336" s="353"/>
      <c r="C336" s="353"/>
      <c r="K336" s="301"/>
      <c r="N336" s="301"/>
    </row>
    <row r="337" spans="2:14" ht="14">
      <c r="B337" s="353"/>
      <c r="C337" s="353"/>
      <c r="K337" s="301"/>
      <c r="N337" s="301"/>
    </row>
    <row r="338" spans="2:14" ht="14">
      <c r="B338" s="353"/>
      <c r="C338" s="353"/>
      <c r="K338" s="301"/>
      <c r="N338" s="301"/>
    </row>
    <row r="339" spans="2:14" ht="14">
      <c r="B339" s="353"/>
      <c r="C339" s="353"/>
      <c r="K339" s="301"/>
      <c r="N339" s="301"/>
    </row>
    <row r="340" spans="2:14" ht="14">
      <c r="B340" s="353"/>
      <c r="C340" s="353"/>
      <c r="K340" s="301"/>
      <c r="N340" s="301"/>
    </row>
    <row r="341" spans="2:14" ht="14">
      <c r="B341" s="353"/>
      <c r="C341" s="353"/>
      <c r="K341" s="301"/>
      <c r="N341" s="301"/>
    </row>
    <row r="342" spans="2:14" ht="14">
      <c r="B342" s="353"/>
      <c r="C342" s="353"/>
      <c r="K342" s="301"/>
      <c r="N342" s="301"/>
    </row>
    <row r="343" spans="2:14" ht="14">
      <c r="B343" s="353"/>
      <c r="C343" s="353"/>
      <c r="K343" s="301"/>
      <c r="N343" s="301"/>
    </row>
    <row r="344" spans="2:14" ht="14">
      <c r="B344" s="353"/>
      <c r="C344" s="353"/>
      <c r="K344" s="301"/>
      <c r="N344" s="301"/>
    </row>
    <row r="345" spans="2:14" ht="14">
      <c r="B345" s="353"/>
      <c r="C345" s="353"/>
      <c r="K345" s="301"/>
      <c r="N345" s="301"/>
    </row>
    <row r="346" spans="2:14" ht="14">
      <c r="B346" s="353"/>
      <c r="C346" s="353"/>
      <c r="K346" s="301"/>
      <c r="N346" s="301"/>
    </row>
    <row r="347" spans="2:14" ht="14">
      <c r="B347" s="353"/>
      <c r="C347" s="353"/>
      <c r="K347" s="301"/>
      <c r="N347" s="301"/>
    </row>
    <row r="348" spans="2:14" ht="14">
      <c r="B348" s="353"/>
      <c r="C348" s="353"/>
      <c r="K348" s="301"/>
      <c r="N348" s="301"/>
    </row>
    <row r="349" spans="2:14" ht="14">
      <c r="B349" s="353"/>
      <c r="C349" s="353"/>
      <c r="K349" s="301"/>
      <c r="N349" s="301"/>
    </row>
    <row r="350" spans="2:14" ht="14">
      <c r="B350" s="353"/>
      <c r="C350" s="353"/>
      <c r="K350" s="301"/>
      <c r="N350" s="301"/>
    </row>
    <row r="351" spans="2:14" ht="14">
      <c r="B351" s="353"/>
      <c r="C351" s="353"/>
      <c r="K351" s="301"/>
      <c r="N351" s="301"/>
    </row>
    <row r="352" spans="2:14" ht="14">
      <c r="B352" s="353"/>
      <c r="C352" s="353"/>
      <c r="K352" s="301"/>
      <c r="N352" s="301"/>
    </row>
    <row r="353" spans="2:14" ht="14">
      <c r="B353" s="353"/>
      <c r="C353" s="353"/>
      <c r="K353" s="301"/>
      <c r="N353" s="301"/>
    </row>
    <row r="354" spans="2:14" ht="14">
      <c r="B354" s="353"/>
      <c r="C354" s="353"/>
      <c r="K354" s="301"/>
      <c r="N354" s="301"/>
    </row>
    <row r="355" spans="2:14" ht="14">
      <c r="B355" s="353"/>
      <c r="C355" s="353"/>
      <c r="K355" s="301"/>
      <c r="N355" s="301"/>
    </row>
    <row r="356" spans="2:14" ht="14">
      <c r="B356" s="353"/>
      <c r="C356" s="353"/>
      <c r="K356" s="301"/>
      <c r="N356" s="301"/>
    </row>
    <row r="357" spans="2:14" ht="14">
      <c r="B357" s="353"/>
      <c r="C357" s="353"/>
      <c r="K357" s="301"/>
      <c r="N357" s="301"/>
    </row>
    <row r="358" spans="2:14" ht="14">
      <c r="B358" s="353"/>
      <c r="C358" s="353"/>
      <c r="K358" s="301"/>
      <c r="N358" s="301"/>
    </row>
    <row r="359" spans="2:14" ht="14">
      <c r="B359" s="353"/>
      <c r="C359" s="353"/>
      <c r="K359" s="301"/>
      <c r="N359" s="301"/>
    </row>
    <row r="360" spans="2:14" ht="14">
      <c r="B360" s="353"/>
      <c r="C360" s="353"/>
      <c r="K360" s="301"/>
      <c r="N360" s="301"/>
    </row>
    <row r="361" spans="2:14" ht="14">
      <c r="B361" s="353"/>
      <c r="C361" s="353"/>
      <c r="K361" s="301"/>
      <c r="N361" s="301"/>
    </row>
    <row r="362" spans="2:14" ht="14">
      <c r="B362" s="353"/>
      <c r="C362" s="353"/>
      <c r="K362" s="301"/>
      <c r="N362" s="301"/>
    </row>
    <row r="363" spans="2:14" ht="14">
      <c r="B363" s="353"/>
      <c r="C363" s="353"/>
      <c r="K363" s="301"/>
      <c r="N363" s="301"/>
    </row>
    <row r="364" spans="2:14" ht="14">
      <c r="B364" s="353"/>
      <c r="C364" s="353"/>
      <c r="K364" s="301"/>
      <c r="N364" s="301"/>
    </row>
    <row r="365" spans="2:14" ht="14">
      <c r="B365" s="353"/>
      <c r="C365" s="353"/>
      <c r="K365" s="301"/>
      <c r="N365" s="301"/>
    </row>
    <row r="366" spans="2:14" ht="14">
      <c r="B366" s="353"/>
      <c r="C366" s="353"/>
      <c r="K366" s="301"/>
      <c r="N366" s="301"/>
    </row>
    <row r="367" spans="2:14" ht="14">
      <c r="B367" s="353"/>
      <c r="C367" s="353"/>
      <c r="K367" s="301"/>
      <c r="N367" s="301"/>
    </row>
    <row r="368" spans="2:14" ht="14">
      <c r="B368" s="353"/>
      <c r="C368" s="353"/>
      <c r="K368" s="301"/>
      <c r="N368" s="301"/>
    </row>
    <row r="369" spans="2:14" ht="14">
      <c r="B369" s="353"/>
      <c r="C369" s="353"/>
      <c r="K369" s="301"/>
      <c r="N369" s="301"/>
    </row>
    <row r="370" spans="2:14" ht="14">
      <c r="B370" s="353"/>
      <c r="C370" s="353"/>
      <c r="K370" s="301"/>
      <c r="N370" s="301"/>
    </row>
    <row r="371" spans="2:14" ht="14">
      <c r="B371" s="353"/>
      <c r="C371" s="353"/>
      <c r="K371" s="301"/>
      <c r="N371" s="301"/>
    </row>
    <row r="372" spans="2:14" ht="14">
      <c r="B372" s="353"/>
      <c r="C372" s="353"/>
      <c r="K372" s="301"/>
      <c r="N372" s="301"/>
    </row>
    <row r="373" spans="2:14" ht="14">
      <c r="B373" s="353"/>
      <c r="C373" s="353"/>
      <c r="K373" s="301"/>
      <c r="N373" s="301"/>
    </row>
    <row r="374" spans="2:14" ht="14">
      <c r="B374" s="353"/>
      <c r="C374" s="353"/>
      <c r="K374" s="301"/>
      <c r="N374" s="301"/>
    </row>
    <row r="375" spans="2:14" ht="14">
      <c r="B375" s="353"/>
      <c r="C375" s="353"/>
      <c r="K375" s="301"/>
      <c r="N375" s="301"/>
    </row>
    <row r="376" spans="2:14" ht="14">
      <c r="B376" s="353"/>
      <c r="C376" s="353"/>
      <c r="K376" s="301"/>
      <c r="N376" s="301"/>
    </row>
    <row r="377" spans="2:14" ht="14">
      <c r="B377" s="353"/>
      <c r="C377" s="353"/>
      <c r="K377" s="301"/>
      <c r="N377" s="301"/>
    </row>
    <row r="378" spans="2:14" ht="14">
      <c r="B378" s="353"/>
      <c r="C378" s="353"/>
      <c r="K378" s="301"/>
      <c r="N378" s="301"/>
    </row>
    <row r="379" spans="2:14" ht="14">
      <c r="B379" s="353"/>
      <c r="C379" s="353"/>
      <c r="K379" s="301"/>
      <c r="N379" s="301"/>
    </row>
    <row r="380" spans="2:14" ht="14">
      <c r="B380" s="353"/>
      <c r="C380" s="353"/>
      <c r="K380" s="301"/>
      <c r="N380" s="301"/>
    </row>
    <row r="381" spans="2:14" ht="14">
      <c r="B381" s="353"/>
      <c r="C381" s="353"/>
      <c r="K381" s="301"/>
      <c r="N381" s="301"/>
    </row>
    <row r="382" spans="2:14" ht="14">
      <c r="B382" s="353"/>
      <c r="C382" s="353"/>
      <c r="K382" s="301"/>
      <c r="N382" s="301"/>
    </row>
    <row r="383" spans="2:14" ht="14">
      <c r="B383" s="353"/>
      <c r="C383" s="353"/>
      <c r="K383" s="301"/>
      <c r="N383" s="301"/>
    </row>
    <row r="384" spans="2:14" ht="14">
      <c r="B384" s="353"/>
      <c r="C384" s="353"/>
      <c r="K384" s="301"/>
      <c r="N384" s="301"/>
    </row>
    <row r="385" spans="2:14" ht="14">
      <c r="B385" s="353"/>
      <c r="C385" s="353"/>
      <c r="K385" s="301"/>
      <c r="N385" s="301"/>
    </row>
    <row r="386" spans="2:14" ht="14">
      <c r="B386" s="353"/>
      <c r="C386" s="353"/>
      <c r="K386" s="301"/>
      <c r="N386" s="301"/>
    </row>
    <row r="387" spans="2:14" ht="14">
      <c r="B387" s="353"/>
      <c r="C387" s="353"/>
      <c r="K387" s="301"/>
      <c r="N387" s="301"/>
    </row>
    <row r="388" spans="2:14" ht="14">
      <c r="B388" s="353"/>
      <c r="C388" s="353"/>
      <c r="K388" s="301"/>
      <c r="N388" s="301"/>
    </row>
    <row r="389" spans="2:14" ht="14">
      <c r="B389" s="353"/>
      <c r="C389" s="353"/>
      <c r="K389" s="301"/>
      <c r="N389" s="301"/>
    </row>
    <row r="390" spans="2:14" ht="14">
      <c r="B390" s="353"/>
      <c r="C390" s="353"/>
      <c r="K390" s="301"/>
      <c r="N390" s="301"/>
    </row>
    <row r="391" spans="2:14" ht="14">
      <c r="B391" s="353"/>
      <c r="C391" s="353"/>
      <c r="K391" s="301"/>
      <c r="N391" s="301"/>
    </row>
    <row r="392" spans="2:14" ht="14">
      <c r="B392" s="353"/>
      <c r="C392" s="353"/>
      <c r="K392" s="301"/>
      <c r="N392" s="301"/>
    </row>
    <row r="393" spans="2:14" ht="14">
      <c r="B393" s="353"/>
      <c r="C393" s="353"/>
      <c r="K393" s="301"/>
      <c r="N393" s="301"/>
    </row>
    <row r="394" spans="2:14" ht="14">
      <c r="B394" s="353"/>
      <c r="C394" s="353"/>
      <c r="K394" s="301"/>
      <c r="N394" s="301"/>
    </row>
    <row r="395" spans="2:14" ht="14">
      <c r="B395" s="353"/>
      <c r="C395" s="353"/>
      <c r="K395" s="301"/>
      <c r="N395" s="301"/>
    </row>
    <row r="396" spans="2:14" ht="14">
      <c r="B396" s="353"/>
      <c r="C396" s="353"/>
      <c r="K396" s="301"/>
      <c r="N396" s="301"/>
    </row>
    <row r="397" spans="2:14" ht="14">
      <c r="B397" s="353"/>
      <c r="C397" s="353"/>
      <c r="K397" s="301"/>
      <c r="N397" s="301"/>
    </row>
    <row r="398" spans="2:14" ht="14">
      <c r="B398" s="353"/>
      <c r="C398" s="353"/>
      <c r="K398" s="301"/>
      <c r="N398" s="301"/>
    </row>
    <row r="399" spans="2:14" ht="14">
      <c r="B399" s="353"/>
      <c r="C399" s="353"/>
      <c r="K399" s="301"/>
      <c r="N399" s="301"/>
    </row>
    <row r="400" spans="2:14" ht="14">
      <c r="B400" s="353"/>
      <c r="C400" s="353"/>
      <c r="K400" s="301"/>
      <c r="N400" s="301"/>
    </row>
    <row r="401" spans="2:14" ht="14">
      <c r="B401" s="353"/>
      <c r="C401" s="353"/>
      <c r="K401" s="301"/>
      <c r="N401" s="301"/>
    </row>
    <row r="402" spans="2:14" ht="14">
      <c r="B402" s="353"/>
      <c r="C402" s="353"/>
      <c r="K402" s="301"/>
      <c r="N402" s="301"/>
    </row>
    <row r="403" spans="2:14" ht="14">
      <c r="B403" s="353"/>
      <c r="C403" s="353"/>
      <c r="K403" s="301"/>
      <c r="N403" s="301"/>
    </row>
    <row r="404" spans="2:14" ht="14">
      <c r="B404" s="353"/>
      <c r="C404" s="353"/>
      <c r="K404" s="301"/>
      <c r="N404" s="301"/>
    </row>
    <row r="405" spans="2:14" ht="14">
      <c r="B405" s="353"/>
      <c r="C405" s="353"/>
      <c r="K405" s="301"/>
      <c r="N405" s="301"/>
    </row>
    <row r="406" spans="2:14" ht="14">
      <c r="B406" s="353"/>
      <c r="C406" s="353"/>
      <c r="K406" s="301"/>
      <c r="N406" s="301"/>
    </row>
    <row r="407" spans="2:14" ht="14">
      <c r="B407" s="353"/>
      <c r="C407" s="353"/>
      <c r="K407" s="301"/>
      <c r="N407" s="301"/>
    </row>
    <row r="408" spans="2:14" ht="14">
      <c r="B408" s="353"/>
      <c r="C408" s="353"/>
      <c r="K408" s="301"/>
      <c r="N408" s="301"/>
    </row>
    <row r="409" spans="2:14" ht="14">
      <c r="B409" s="353"/>
      <c r="C409" s="353"/>
      <c r="K409" s="301"/>
      <c r="N409" s="301"/>
    </row>
    <row r="410" spans="2:14" ht="14">
      <c r="B410" s="353"/>
      <c r="C410" s="353"/>
      <c r="K410" s="301"/>
      <c r="N410" s="301"/>
    </row>
    <row r="411" spans="2:14" ht="14">
      <c r="B411" s="353"/>
      <c r="C411" s="353"/>
      <c r="K411" s="301"/>
      <c r="N411" s="301"/>
    </row>
    <row r="412" spans="2:14" ht="14">
      <c r="B412" s="353"/>
      <c r="C412" s="353"/>
      <c r="K412" s="301"/>
      <c r="N412" s="301"/>
    </row>
    <row r="413" spans="2:14" ht="14">
      <c r="B413" s="353"/>
      <c r="C413" s="353"/>
      <c r="K413" s="301"/>
      <c r="N413" s="301"/>
    </row>
    <row r="414" spans="2:14" ht="14">
      <c r="B414" s="353"/>
      <c r="C414" s="353"/>
      <c r="K414" s="301"/>
      <c r="N414" s="301"/>
    </row>
    <row r="415" spans="2:14" ht="14">
      <c r="B415" s="353"/>
      <c r="C415" s="353"/>
      <c r="K415" s="301"/>
      <c r="N415" s="301"/>
    </row>
    <row r="416" spans="2:14" ht="14">
      <c r="B416" s="353"/>
      <c r="C416" s="353"/>
      <c r="K416" s="301"/>
      <c r="N416" s="301"/>
    </row>
    <row r="417" spans="2:14" ht="14">
      <c r="B417" s="353"/>
      <c r="C417" s="353"/>
      <c r="K417" s="301"/>
      <c r="N417" s="301"/>
    </row>
    <row r="418" spans="2:14" ht="14">
      <c r="B418" s="353"/>
      <c r="C418" s="353"/>
      <c r="K418" s="301"/>
      <c r="N418" s="301"/>
    </row>
    <row r="419" spans="2:14" ht="14">
      <c r="B419" s="353"/>
      <c r="C419" s="353"/>
      <c r="K419" s="301"/>
      <c r="N419" s="301"/>
    </row>
    <row r="420" spans="2:14" ht="14">
      <c r="B420" s="353"/>
      <c r="C420" s="353"/>
      <c r="K420" s="301"/>
      <c r="N420" s="301"/>
    </row>
    <row r="421" spans="2:14" ht="14">
      <c r="B421" s="353"/>
      <c r="C421" s="353"/>
      <c r="K421" s="301"/>
      <c r="N421" s="301"/>
    </row>
    <row r="422" spans="2:14" ht="14">
      <c r="B422" s="353"/>
      <c r="C422" s="353"/>
      <c r="K422" s="301"/>
      <c r="N422" s="301"/>
    </row>
    <row r="423" spans="2:14" ht="14">
      <c r="B423" s="353"/>
      <c r="C423" s="353"/>
      <c r="K423" s="301"/>
      <c r="N423" s="301"/>
    </row>
    <row r="424" spans="2:14" ht="14">
      <c r="B424" s="353"/>
      <c r="C424" s="353"/>
      <c r="K424" s="301"/>
      <c r="N424" s="301"/>
    </row>
    <row r="425" spans="2:14" ht="14">
      <c r="B425" s="353"/>
      <c r="C425" s="353"/>
      <c r="K425" s="301"/>
      <c r="N425" s="301"/>
    </row>
    <row r="426" spans="2:14" ht="14">
      <c r="B426" s="353"/>
      <c r="C426" s="353"/>
      <c r="K426" s="301"/>
      <c r="N426" s="301"/>
    </row>
    <row r="427" spans="2:14" ht="14">
      <c r="B427" s="353"/>
      <c r="C427" s="353"/>
      <c r="K427" s="301"/>
      <c r="N427" s="301"/>
    </row>
    <row r="428" spans="2:14" ht="14">
      <c r="B428" s="353"/>
      <c r="C428" s="353"/>
      <c r="K428" s="301"/>
      <c r="N428" s="301"/>
    </row>
    <row r="429" spans="2:14" ht="14">
      <c r="B429" s="353"/>
      <c r="C429" s="353"/>
      <c r="K429" s="301"/>
      <c r="N429" s="301"/>
    </row>
    <row r="430" spans="2:14" ht="14">
      <c r="B430" s="353"/>
      <c r="C430" s="353"/>
      <c r="K430" s="301"/>
      <c r="N430" s="301"/>
    </row>
    <row r="431" spans="2:14" ht="14">
      <c r="B431" s="353"/>
      <c r="C431" s="353"/>
      <c r="K431" s="301"/>
      <c r="N431" s="301"/>
    </row>
    <row r="432" spans="2:14" ht="14">
      <c r="B432" s="353"/>
      <c r="C432" s="353"/>
      <c r="K432" s="301"/>
      <c r="N432" s="301"/>
    </row>
    <row r="433" spans="2:14" ht="14">
      <c r="B433" s="353"/>
      <c r="C433" s="353"/>
      <c r="K433" s="301"/>
      <c r="N433" s="301"/>
    </row>
    <row r="434" spans="2:14" ht="14">
      <c r="B434" s="353"/>
      <c r="C434" s="353"/>
      <c r="K434" s="301"/>
      <c r="N434" s="301"/>
    </row>
    <row r="435" spans="2:14" ht="14">
      <c r="B435" s="353"/>
      <c r="C435" s="353"/>
      <c r="K435" s="301"/>
      <c r="N435" s="301"/>
    </row>
    <row r="436" spans="2:14" ht="14">
      <c r="B436" s="353"/>
      <c r="C436" s="353"/>
      <c r="K436" s="301"/>
      <c r="N436" s="301"/>
    </row>
    <row r="437" spans="2:14" ht="14">
      <c r="B437" s="353"/>
      <c r="C437" s="353"/>
      <c r="K437" s="301"/>
      <c r="N437" s="301"/>
    </row>
    <row r="438" spans="2:14" ht="14">
      <c r="B438" s="353"/>
      <c r="C438" s="353"/>
      <c r="K438" s="301"/>
      <c r="N438" s="301"/>
    </row>
    <row r="439" spans="2:14" ht="14">
      <c r="B439" s="353"/>
      <c r="C439" s="353"/>
      <c r="K439" s="301"/>
      <c r="N439" s="301"/>
    </row>
    <row r="440" spans="2:14" ht="14">
      <c r="B440" s="353"/>
      <c r="C440" s="353"/>
      <c r="K440" s="301"/>
      <c r="N440" s="301"/>
    </row>
    <row r="441" spans="2:14" ht="14">
      <c r="B441" s="353"/>
      <c r="C441" s="353"/>
      <c r="K441" s="301"/>
      <c r="N441" s="301"/>
    </row>
    <row r="442" spans="2:14" ht="14">
      <c r="B442" s="353"/>
      <c r="C442" s="353"/>
      <c r="K442" s="301"/>
      <c r="N442" s="301"/>
    </row>
    <row r="443" spans="2:14" ht="14">
      <c r="B443" s="353"/>
      <c r="C443" s="353"/>
      <c r="K443" s="301"/>
      <c r="N443" s="301"/>
    </row>
    <row r="444" spans="2:14" ht="14">
      <c r="B444" s="353"/>
      <c r="C444" s="353"/>
      <c r="K444" s="301"/>
      <c r="N444" s="301"/>
    </row>
    <row r="445" spans="2:14" ht="14">
      <c r="B445" s="353"/>
      <c r="C445" s="353"/>
      <c r="K445" s="301"/>
      <c r="N445" s="301"/>
    </row>
    <row r="446" spans="2:14" ht="14">
      <c r="B446" s="353"/>
      <c r="C446" s="353"/>
      <c r="K446" s="301"/>
      <c r="N446" s="301"/>
    </row>
    <row r="447" spans="2:14" ht="14">
      <c r="B447" s="353"/>
      <c r="C447" s="353"/>
      <c r="K447" s="301"/>
      <c r="N447" s="301"/>
    </row>
    <row r="448" spans="2:14" ht="14">
      <c r="B448" s="353"/>
      <c r="C448" s="353"/>
      <c r="K448" s="301"/>
      <c r="N448" s="301"/>
    </row>
    <row r="449" spans="2:14" ht="14">
      <c r="B449" s="353"/>
      <c r="C449" s="353"/>
      <c r="K449" s="301"/>
      <c r="N449" s="301"/>
    </row>
    <row r="450" spans="2:14" ht="14">
      <c r="B450" s="353"/>
      <c r="C450" s="353"/>
      <c r="K450" s="301"/>
      <c r="N450" s="301"/>
    </row>
    <row r="451" spans="2:14" ht="14">
      <c r="B451" s="353"/>
      <c r="C451" s="353"/>
      <c r="K451" s="301"/>
      <c r="N451" s="301"/>
    </row>
    <row r="452" spans="2:14" ht="14">
      <c r="B452" s="353"/>
      <c r="C452" s="353"/>
      <c r="K452" s="301"/>
      <c r="N452" s="301"/>
    </row>
    <row r="453" spans="2:14" ht="14">
      <c r="B453" s="353"/>
      <c r="C453" s="353"/>
      <c r="K453" s="301"/>
      <c r="N453" s="301"/>
    </row>
    <row r="454" spans="2:14" ht="14">
      <c r="B454" s="353"/>
      <c r="C454" s="353"/>
      <c r="K454" s="301"/>
      <c r="N454" s="301"/>
    </row>
    <row r="455" spans="2:14" ht="14">
      <c r="B455" s="353"/>
      <c r="C455" s="353"/>
      <c r="K455" s="301"/>
      <c r="N455" s="301"/>
    </row>
    <row r="456" spans="2:14" ht="14">
      <c r="B456" s="353"/>
      <c r="C456" s="353"/>
      <c r="K456" s="301"/>
      <c r="N456" s="301"/>
    </row>
    <row r="457" spans="2:14" ht="14">
      <c r="B457" s="353"/>
      <c r="C457" s="353"/>
      <c r="K457" s="301"/>
      <c r="N457" s="301"/>
    </row>
    <row r="458" spans="2:14" ht="14">
      <c r="B458" s="353"/>
      <c r="C458" s="353"/>
      <c r="K458" s="301"/>
      <c r="N458" s="301"/>
    </row>
    <row r="459" spans="2:14" ht="14">
      <c r="B459" s="353"/>
      <c r="C459" s="353"/>
      <c r="K459" s="301"/>
      <c r="N459" s="301"/>
    </row>
    <row r="460" spans="2:14" ht="14">
      <c r="B460" s="353"/>
      <c r="C460" s="353"/>
      <c r="K460" s="301"/>
      <c r="N460" s="301"/>
    </row>
    <row r="461" spans="2:14" ht="14">
      <c r="B461" s="353"/>
      <c r="C461" s="353"/>
      <c r="K461" s="301"/>
      <c r="N461" s="301"/>
    </row>
    <row r="462" spans="2:14" ht="14">
      <c r="B462" s="353"/>
      <c r="C462" s="353"/>
      <c r="K462" s="301"/>
      <c r="N462" s="301"/>
    </row>
    <row r="463" spans="2:14" ht="14">
      <c r="B463" s="353"/>
      <c r="C463" s="353"/>
      <c r="K463" s="301"/>
      <c r="N463" s="301"/>
    </row>
    <row r="464" spans="2:14" ht="14">
      <c r="B464" s="353"/>
      <c r="C464" s="353"/>
      <c r="K464" s="301"/>
      <c r="N464" s="301"/>
    </row>
    <row r="465" spans="2:14" ht="14">
      <c r="B465" s="353"/>
      <c r="C465" s="353"/>
      <c r="K465" s="301"/>
      <c r="N465" s="301"/>
    </row>
    <row r="466" spans="2:14" ht="14">
      <c r="B466" s="353"/>
      <c r="C466" s="353"/>
      <c r="K466" s="301"/>
      <c r="N466" s="301"/>
    </row>
    <row r="467" spans="2:14" ht="14">
      <c r="B467" s="353"/>
      <c r="C467" s="353"/>
      <c r="K467" s="301"/>
      <c r="N467" s="301"/>
    </row>
    <row r="468" spans="2:14" ht="14">
      <c r="B468" s="353"/>
      <c r="C468" s="353"/>
      <c r="K468" s="301"/>
      <c r="N468" s="301"/>
    </row>
    <row r="469" spans="2:14" ht="14">
      <c r="B469" s="353"/>
      <c r="C469" s="353"/>
      <c r="K469" s="301"/>
      <c r="N469" s="301"/>
    </row>
    <row r="470" spans="2:14" ht="14">
      <c r="B470" s="353"/>
      <c r="C470" s="353"/>
      <c r="K470" s="301"/>
      <c r="N470" s="301"/>
    </row>
    <row r="471" spans="2:14" ht="14">
      <c r="B471" s="353"/>
      <c r="C471" s="353"/>
      <c r="K471" s="301"/>
      <c r="N471" s="301"/>
    </row>
    <row r="472" spans="2:14" ht="14">
      <c r="B472" s="353"/>
      <c r="C472" s="353"/>
      <c r="K472" s="301"/>
      <c r="N472" s="301"/>
    </row>
    <row r="473" spans="2:14" ht="14">
      <c r="B473" s="353"/>
      <c r="C473" s="353"/>
      <c r="K473" s="301"/>
      <c r="N473" s="301"/>
    </row>
    <row r="474" spans="2:14" ht="14">
      <c r="B474" s="353"/>
      <c r="C474" s="353"/>
      <c r="K474" s="301"/>
      <c r="N474" s="301"/>
    </row>
    <row r="475" spans="2:14" ht="14">
      <c r="B475" s="353"/>
      <c r="C475" s="353"/>
      <c r="K475" s="301"/>
      <c r="N475" s="301"/>
    </row>
    <row r="476" spans="2:14" ht="14">
      <c r="B476" s="353"/>
      <c r="C476" s="353"/>
      <c r="K476" s="301"/>
      <c r="N476" s="301"/>
    </row>
    <row r="477" spans="2:14" ht="14">
      <c r="B477" s="353"/>
      <c r="C477" s="353"/>
      <c r="K477" s="301"/>
      <c r="N477" s="301"/>
    </row>
    <row r="478" spans="2:14" ht="14">
      <c r="B478" s="353"/>
      <c r="C478" s="353"/>
      <c r="K478" s="301"/>
      <c r="N478" s="301"/>
    </row>
    <row r="479" spans="2:14" ht="14">
      <c r="B479" s="353"/>
      <c r="C479" s="353"/>
      <c r="K479" s="301"/>
      <c r="N479" s="301"/>
    </row>
    <row r="480" spans="2:14" ht="14">
      <c r="B480" s="353"/>
      <c r="C480" s="353"/>
      <c r="K480" s="301"/>
      <c r="N480" s="301"/>
    </row>
    <row r="481" spans="2:14" ht="14">
      <c r="B481" s="353"/>
      <c r="C481" s="353"/>
      <c r="K481" s="301"/>
      <c r="N481" s="301"/>
    </row>
    <row r="482" spans="2:14" ht="14">
      <c r="B482" s="353"/>
      <c r="C482" s="353"/>
      <c r="K482" s="301"/>
      <c r="N482" s="301"/>
    </row>
    <row r="483" spans="2:14" ht="14">
      <c r="B483" s="353"/>
      <c r="C483" s="353"/>
      <c r="K483" s="301"/>
      <c r="N483" s="301"/>
    </row>
    <row r="484" spans="2:14" ht="14">
      <c r="B484" s="353"/>
      <c r="C484" s="353"/>
      <c r="K484" s="301"/>
      <c r="N484" s="301"/>
    </row>
    <row r="485" spans="2:14" ht="14">
      <c r="B485" s="353"/>
      <c r="C485" s="353"/>
      <c r="K485" s="301"/>
      <c r="N485" s="301"/>
    </row>
    <row r="486" spans="2:14" ht="14">
      <c r="B486" s="353"/>
      <c r="C486" s="353"/>
      <c r="K486" s="301"/>
      <c r="N486" s="301"/>
    </row>
    <row r="487" spans="2:14" ht="14">
      <c r="B487" s="353"/>
      <c r="C487" s="353"/>
      <c r="K487" s="301"/>
      <c r="N487" s="301"/>
    </row>
    <row r="488" spans="2:14" ht="14">
      <c r="B488" s="353"/>
      <c r="C488" s="353"/>
      <c r="K488" s="301"/>
      <c r="N488" s="301"/>
    </row>
    <row r="489" spans="2:14" ht="14">
      <c r="B489" s="353"/>
      <c r="C489" s="353"/>
      <c r="K489" s="301"/>
      <c r="N489" s="301"/>
    </row>
    <row r="490" spans="2:14" ht="14">
      <c r="B490" s="353"/>
      <c r="C490" s="353"/>
      <c r="K490" s="301"/>
      <c r="N490" s="301"/>
    </row>
    <row r="491" spans="2:14" ht="14">
      <c r="B491" s="353"/>
      <c r="C491" s="353"/>
      <c r="K491" s="301"/>
      <c r="N491" s="301"/>
    </row>
    <row r="492" spans="2:14" ht="14">
      <c r="B492" s="353"/>
      <c r="C492" s="353"/>
      <c r="K492" s="301"/>
      <c r="N492" s="301"/>
    </row>
    <row r="493" spans="2:14" ht="14">
      <c r="B493" s="353"/>
      <c r="C493" s="353"/>
      <c r="K493" s="301"/>
      <c r="N493" s="301"/>
    </row>
    <row r="494" spans="2:14" ht="14">
      <c r="B494" s="353"/>
      <c r="C494" s="353"/>
      <c r="K494" s="301"/>
      <c r="N494" s="301"/>
    </row>
    <row r="495" spans="2:14" ht="14">
      <c r="B495" s="353"/>
      <c r="C495" s="353"/>
      <c r="K495" s="301"/>
      <c r="N495" s="301"/>
    </row>
    <row r="496" spans="2:14" ht="14">
      <c r="B496" s="353"/>
      <c r="C496" s="353"/>
      <c r="K496" s="301"/>
      <c r="N496" s="301"/>
    </row>
    <row r="497" spans="2:14" ht="14">
      <c r="B497" s="353"/>
      <c r="C497" s="353"/>
      <c r="K497" s="301"/>
      <c r="N497" s="301"/>
    </row>
    <row r="498" spans="2:14" ht="14">
      <c r="B498" s="353"/>
      <c r="C498" s="353"/>
      <c r="K498" s="301"/>
      <c r="N498" s="301"/>
    </row>
    <row r="499" spans="2:14" ht="14">
      <c r="B499" s="353"/>
      <c r="C499" s="353"/>
      <c r="K499" s="301"/>
      <c r="N499" s="301"/>
    </row>
    <row r="500" spans="2:14" ht="14">
      <c r="B500" s="353"/>
      <c r="C500" s="353"/>
      <c r="K500" s="301"/>
      <c r="N500" s="301"/>
    </row>
    <row r="501" spans="2:14" ht="14">
      <c r="B501" s="353"/>
      <c r="C501" s="353"/>
      <c r="K501" s="301"/>
      <c r="N501" s="301"/>
    </row>
    <row r="502" spans="2:14" ht="14">
      <c r="B502" s="353"/>
      <c r="C502" s="353"/>
      <c r="K502" s="301"/>
      <c r="N502" s="301"/>
    </row>
    <row r="503" spans="2:14" ht="14">
      <c r="B503" s="353"/>
      <c r="C503" s="353"/>
      <c r="K503" s="301"/>
      <c r="N503" s="301"/>
    </row>
    <row r="504" spans="2:14" ht="14">
      <c r="B504" s="353"/>
      <c r="C504" s="353"/>
      <c r="K504" s="301"/>
      <c r="N504" s="301"/>
    </row>
    <row r="505" spans="2:14" ht="14">
      <c r="B505" s="353"/>
      <c r="C505" s="353"/>
      <c r="K505" s="301"/>
      <c r="N505" s="301"/>
    </row>
    <row r="506" spans="2:14" ht="14">
      <c r="B506" s="353"/>
      <c r="C506" s="353"/>
      <c r="K506" s="301"/>
      <c r="N506" s="301"/>
    </row>
    <row r="507" spans="2:14" ht="14">
      <c r="B507" s="353"/>
      <c r="C507" s="353"/>
      <c r="K507" s="301"/>
      <c r="N507" s="301"/>
    </row>
    <row r="508" spans="2:14" ht="14">
      <c r="B508" s="353"/>
      <c r="C508" s="353"/>
      <c r="K508" s="301"/>
      <c r="N508" s="301"/>
    </row>
    <row r="509" spans="2:14" ht="14">
      <c r="B509" s="353"/>
      <c r="C509" s="353"/>
      <c r="K509" s="301"/>
      <c r="N509" s="301"/>
    </row>
    <row r="510" spans="2:14" ht="14">
      <c r="B510" s="353"/>
      <c r="C510" s="353"/>
      <c r="K510" s="301"/>
      <c r="N510" s="301"/>
    </row>
    <row r="511" spans="2:14" ht="14">
      <c r="B511" s="353"/>
      <c r="C511" s="353"/>
      <c r="K511" s="301"/>
      <c r="N511" s="301"/>
    </row>
    <row r="512" spans="2:14" ht="14">
      <c r="B512" s="353"/>
      <c r="C512" s="353"/>
      <c r="K512" s="301"/>
      <c r="N512" s="301"/>
    </row>
    <row r="513" spans="2:14" ht="14">
      <c r="B513" s="353"/>
      <c r="C513" s="353"/>
      <c r="K513" s="301"/>
      <c r="N513" s="301"/>
    </row>
    <row r="514" spans="2:14" ht="14">
      <c r="B514" s="353"/>
      <c r="C514" s="353"/>
      <c r="K514" s="301"/>
      <c r="N514" s="301"/>
    </row>
    <row r="515" spans="2:14" ht="14">
      <c r="B515" s="353"/>
      <c r="C515" s="353"/>
      <c r="K515" s="301"/>
      <c r="N515" s="301"/>
    </row>
    <row r="516" spans="2:14" ht="14">
      <c r="B516" s="353"/>
      <c r="C516" s="353"/>
      <c r="K516" s="301"/>
      <c r="N516" s="301"/>
    </row>
    <row r="517" spans="2:14" ht="14">
      <c r="B517" s="353"/>
      <c r="C517" s="353"/>
      <c r="K517" s="301"/>
      <c r="N517" s="301"/>
    </row>
    <row r="518" spans="2:14" ht="14">
      <c r="B518" s="353"/>
      <c r="C518" s="353"/>
      <c r="K518" s="301"/>
      <c r="N518" s="301"/>
    </row>
    <row r="519" spans="2:14" ht="14">
      <c r="B519" s="353"/>
      <c r="C519" s="353"/>
      <c r="K519" s="301"/>
      <c r="N519" s="301"/>
    </row>
    <row r="520" spans="2:14" ht="14">
      <c r="B520" s="353"/>
      <c r="C520" s="353"/>
      <c r="K520" s="301"/>
      <c r="N520" s="301"/>
    </row>
    <row r="521" spans="2:14" ht="14">
      <c r="B521" s="353"/>
      <c r="C521" s="353"/>
      <c r="K521" s="301"/>
      <c r="N521" s="301"/>
    </row>
    <row r="522" spans="2:14" ht="14">
      <c r="B522" s="353"/>
      <c r="C522" s="353"/>
      <c r="K522" s="301"/>
      <c r="N522" s="301"/>
    </row>
    <row r="523" spans="2:14" ht="14">
      <c r="B523" s="353"/>
      <c r="C523" s="353"/>
      <c r="K523" s="301"/>
      <c r="N523" s="301"/>
    </row>
    <row r="524" spans="2:14" ht="14">
      <c r="B524" s="353"/>
      <c r="C524" s="353"/>
      <c r="K524" s="301"/>
      <c r="N524" s="301"/>
    </row>
    <row r="525" spans="2:14" ht="14">
      <c r="B525" s="353"/>
      <c r="C525" s="353"/>
      <c r="K525" s="301"/>
      <c r="N525" s="301"/>
    </row>
    <row r="526" spans="2:14" ht="14">
      <c r="B526" s="353"/>
      <c r="C526" s="353"/>
      <c r="K526" s="301"/>
      <c r="N526" s="301"/>
    </row>
    <row r="527" spans="2:14" ht="14">
      <c r="B527" s="353"/>
      <c r="C527" s="353"/>
      <c r="K527" s="301"/>
      <c r="N527" s="301"/>
    </row>
    <row r="528" spans="2:14" ht="14">
      <c r="B528" s="353"/>
      <c r="C528" s="353"/>
      <c r="K528" s="301"/>
      <c r="N528" s="301"/>
    </row>
    <row r="529" spans="2:14" ht="14">
      <c r="B529" s="353"/>
      <c r="C529" s="353"/>
      <c r="K529" s="301"/>
      <c r="N529" s="301"/>
    </row>
    <row r="530" spans="2:14" ht="14">
      <c r="B530" s="353"/>
      <c r="C530" s="353"/>
      <c r="K530" s="301"/>
      <c r="N530" s="301"/>
    </row>
    <row r="531" spans="2:14" ht="14">
      <c r="B531" s="353"/>
      <c r="C531" s="353"/>
      <c r="K531" s="301"/>
      <c r="N531" s="301"/>
    </row>
    <row r="532" spans="2:14" ht="14">
      <c r="B532" s="353"/>
      <c r="C532" s="353"/>
      <c r="K532" s="301"/>
      <c r="N532" s="301"/>
    </row>
    <row r="533" spans="2:14" ht="14">
      <c r="B533" s="353"/>
      <c r="C533" s="353"/>
      <c r="K533" s="301"/>
      <c r="N533" s="301"/>
    </row>
    <row r="534" spans="2:14" ht="14">
      <c r="B534" s="353"/>
      <c r="C534" s="353"/>
      <c r="K534" s="301"/>
      <c r="N534" s="301"/>
    </row>
    <row r="535" spans="2:14" ht="14">
      <c r="B535" s="353"/>
      <c r="C535" s="353"/>
      <c r="K535" s="301"/>
      <c r="N535" s="301"/>
    </row>
    <row r="536" spans="2:14" ht="14">
      <c r="B536" s="353"/>
      <c r="C536" s="353"/>
      <c r="K536" s="301"/>
      <c r="N536" s="301"/>
    </row>
    <row r="537" spans="2:14" ht="14">
      <c r="B537" s="353"/>
      <c r="C537" s="353"/>
      <c r="K537" s="301"/>
      <c r="N537" s="301"/>
    </row>
    <row r="538" spans="2:14" ht="14">
      <c r="B538" s="353"/>
      <c r="C538" s="353"/>
      <c r="K538" s="301"/>
      <c r="N538" s="301"/>
    </row>
    <row r="539" spans="2:14" ht="14">
      <c r="B539" s="353"/>
      <c r="C539" s="353"/>
      <c r="K539" s="301"/>
      <c r="N539" s="301"/>
    </row>
    <row r="540" spans="2:14" ht="14">
      <c r="B540" s="353"/>
      <c r="C540" s="353"/>
      <c r="K540" s="301"/>
      <c r="N540" s="301"/>
    </row>
    <row r="541" spans="2:14" ht="14">
      <c r="B541" s="353"/>
      <c r="C541" s="353"/>
      <c r="K541" s="301"/>
      <c r="N541" s="301"/>
    </row>
    <row r="542" spans="2:14" ht="14">
      <c r="B542" s="353"/>
      <c r="C542" s="353"/>
      <c r="K542" s="301"/>
      <c r="N542" s="301"/>
    </row>
    <row r="543" spans="2:14" ht="14">
      <c r="B543" s="353"/>
      <c r="C543" s="353"/>
      <c r="K543" s="301"/>
      <c r="N543" s="301"/>
    </row>
    <row r="544" spans="2:14" ht="14">
      <c r="B544" s="353"/>
      <c r="C544" s="353"/>
      <c r="K544" s="301"/>
      <c r="N544" s="301"/>
    </row>
    <row r="545" spans="2:14" ht="14">
      <c r="B545" s="353"/>
      <c r="C545" s="353"/>
      <c r="K545" s="301"/>
      <c r="N545" s="301"/>
    </row>
    <row r="546" spans="2:14" ht="14">
      <c r="B546" s="353"/>
      <c r="C546" s="353"/>
      <c r="K546" s="301"/>
      <c r="N546" s="301"/>
    </row>
    <row r="547" spans="2:14" ht="14">
      <c r="B547" s="353"/>
      <c r="C547" s="353"/>
      <c r="K547" s="301"/>
      <c r="N547" s="301"/>
    </row>
    <row r="548" spans="2:14" ht="14">
      <c r="B548" s="353"/>
      <c r="C548" s="353"/>
      <c r="K548" s="301"/>
      <c r="N548" s="301"/>
    </row>
    <row r="549" spans="2:14" ht="14">
      <c r="B549" s="353"/>
      <c r="C549" s="353"/>
      <c r="K549" s="301"/>
      <c r="N549" s="301"/>
    </row>
    <row r="550" spans="2:14" ht="14">
      <c r="B550" s="353"/>
      <c r="C550" s="353"/>
      <c r="K550" s="301"/>
      <c r="N550" s="301"/>
    </row>
    <row r="551" spans="2:14" ht="14">
      <c r="B551" s="353"/>
      <c r="C551" s="353"/>
      <c r="K551" s="301"/>
      <c r="N551" s="301"/>
    </row>
    <row r="552" spans="2:14" ht="14">
      <c r="B552" s="353"/>
      <c r="C552" s="353"/>
      <c r="K552" s="301"/>
      <c r="N552" s="301"/>
    </row>
    <row r="553" spans="2:14" ht="14">
      <c r="B553" s="353"/>
      <c r="C553" s="353"/>
      <c r="K553" s="301"/>
      <c r="N553" s="301"/>
    </row>
    <row r="554" spans="2:14" ht="14">
      <c r="B554" s="353"/>
      <c r="C554" s="353"/>
      <c r="K554" s="301"/>
      <c r="N554" s="301"/>
    </row>
    <row r="555" spans="2:14" ht="14">
      <c r="B555" s="353"/>
      <c r="C555" s="353"/>
      <c r="K555" s="301"/>
      <c r="N555" s="301"/>
    </row>
    <row r="556" spans="2:14" ht="14">
      <c r="B556" s="353"/>
      <c r="C556" s="353"/>
      <c r="K556" s="301"/>
      <c r="N556" s="301"/>
    </row>
    <row r="557" spans="2:14" ht="14">
      <c r="B557" s="353"/>
      <c r="C557" s="353"/>
      <c r="K557" s="301"/>
      <c r="N557" s="301"/>
    </row>
    <row r="558" spans="2:14" ht="14">
      <c r="B558" s="353"/>
      <c r="C558" s="353"/>
      <c r="K558" s="301"/>
      <c r="N558" s="301"/>
    </row>
    <row r="559" spans="2:14" ht="14">
      <c r="B559" s="353"/>
      <c r="C559" s="353"/>
      <c r="K559" s="301"/>
      <c r="N559" s="301"/>
    </row>
    <row r="560" spans="2:14" ht="14">
      <c r="B560" s="353"/>
      <c r="C560" s="353"/>
      <c r="K560" s="301"/>
      <c r="N560" s="301"/>
    </row>
    <row r="561" spans="2:14" ht="14">
      <c r="B561" s="353"/>
      <c r="C561" s="353"/>
      <c r="K561" s="301"/>
      <c r="N561" s="301"/>
    </row>
    <row r="562" spans="2:14" ht="14">
      <c r="B562" s="353"/>
      <c r="C562" s="353"/>
      <c r="K562" s="301"/>
      <c r="N562" s="301"/>
    </row>
    <row r="563" spans="2:14" ht="14">
      <c r="B563" s="353"/>
      <c r="C563" s="353"/>
      <c r="K563" s="301"/>
      <c r="N563" s="301"/>
    </row>
    <row r="564" spans="2:14" ht="14">
      <c r="B564" s="353"/>
      <c r="C564" s="353"/>
      <c r="K564" s="301"/>
      <c r="N564" s="301"/>
    </row>
    <row r="565" spans="2:14" ht="14">
      <c r="B565" s="353"/>
      <c r="C565" s="353"/>
      <c r="K565" s="301"/>
      <c r="N565" s="301"/>
    </row>
    <row r="566" spans="2:14" ht="14">
      <c r="B566" s="353"/>
      <c r="C566" s="353"/>
      <c r="K566" s="301"/>
      <c r="N566" s="301"/>
    </row>
    <row r="567" spans="2:14" ht="14">
      <c r="B567" s="353"/>
      <c r="C567" s="353"/>
      <c r="K567" s="301"/>
      <c r="N567" s="301"/>
    </row>
    <row r="568" spans="2:14" ht="14">
      <c r="B568" s="353"/>
      <c r="C568" s="353"/>
      <c r="K568" s="301"/>
      <c r="N568" s="301"/>
    </row>
    <row r="569" spans="2:14" ht="14">
      <c r="B569" s="353"/>
      <c r="C569" s="353"/>
      <c r="K569" s="301"/>
      <c r="N569" s="301"/>
    </row>
    <row r="570" spans="2:14" ht="14">
      <c r="B570" s="353"/>
      <c r="C570" s="353"/>
      <c r="K570" s="301"/>
      <c r="N570" s="301"/>
    </row>
    <row r="571" spans="2:14" ht="14">
      <c r="B571" s="353"/>
      <c r="C571" s="353"/>
      <c r="K571" s="301"/>
      <c r="N571" s="301"/>
    </row>
    <row r="572" spans="2:14" ht="14">
      <c r="B572" s="353"/>
      <c r="C572" s="353"/>
      <c r="K572" s="301"/>
      <c r="N572" s="301"/>
    </row>
    <row r="573" spans="2:14" ht="14">
      <c r="B573" s="353"/>
      <c r="C573" s="353"/>
      <c r="K573" s="301"/>
      <c r="N573" s="301"/>
    </row>
    <row r="574" spans="2:14" ht="14">
      <c r="B574" s="353"/>
      <c r="C574" s="353"/>
      <c r="K574" s="301"/>
      <c r="N574" s="301"/>
    </row>
    <row r="575" spans="2:14" ht="14">
      <c r="B575" s="353"/>
      <c r="C575" s="353"/>
      <c r="K575" s="301"/>
      <c r="N575" s="301"/>
    </row>
    <row r="576" spans="2:14" ht="14">
      <c r="B576" s="353"/>
      <c r="C576" s="353"/>
      <c r="K576" s="301"/>
      <c r="N576" s="301"/>
    </row>
    <row r="577" spans="2:14" ht="14">
      <c r="B577" s="353"/>
      <c r="C577" s="353"/>
      <c r="K577" s="301"/>
      <c r="N577" s="301"/>
    </row>
    <row r="578" spans="2:14" ht="14">
      <c r="B578" s="353"/>
      <c r="C578" s="353"/>
      <c r="K578" s="301"/>
      <c r="N578" s="301"/>
    </row>
    <row r="579" spans="2:14" ht="14">
      <c r="B579" s="353"/>
      <c r="C579" s="353"/>
      <c r="K579" s="301"/>
      <c r="N579" s="301"/>
    </row>
    <row r="580" spans="2:14" ht="14">
      <c r="B580" s="353"/>
      <c r="C580" s="353"/>
      <c r="K580" s="301"/>
      <c r="N580" s="301"/>
    </row>
    <row r="581" spans="2:14" ht="14">
      <c r="B581" s="353"/>
      <c r="C581" s="353"/>
      <c r="K581" s="301"/>
      <c r="N581" s="301"/>
    </row>
    <row r="582" spans="2:14" ht="14">
      <c r="B582" s="353"/>
      <c r="C582" s="353"/>
      <c r="K582" s="301"/>
      <c r="N582" s="301"/>
    </row>
    <row r="583" spans="2:14" ht="14">
      <c r="B583" s="353"/>
      <c r="C583" s="353"/>
      <c r="K583" s="301"/>
      <c r="N583" s="301"/>
    </row>
    <row r="584" spans="2:14" ht="14">
      <c r="B584" s="353"/>
      <c r="C584" s="353"/>
      <c r="K584" s="301"/>
      <c r="N584" s="301"/>
    </row>
    <row r="585" spans="2:14" ht="14">
      <c r="B585" s="353"/>
      <c r="C585" s="353"/>
      <c r="K585" s="301"/>
      <c r="N585" s="301"/>
    </row>
    <row r="586" spans="2:14" ht="14">
      <c r="B586" s="353"/>
      <c r="C586" s="353"/>
      <c r="K586" s="301"/>
      <c r="N586" s="301"/>
    </row>
    <row r="587" spans="2:14" ht="14">
      <c r="B587" s="353"/>
      <c r="C587" s="353"/>
      <c r="K587" s="301"/>
      <c r="N587" s="301"/>
    </row>
    <row r="588" spans="2:14" ht="14">
      <c r="B588" s="353"/>
      <c r="C588" s="353"/>
      <c r="K588" s="301"/>
      <c r="N588" s="301"/>
    </row>
    <row r="589" spans="2:14" ht="14">
      <c r="B589" s="353"/>
      <c r="C589" s="353"/>
      <c r="K589" s="301"/>
      <c r="N589" s="301"/>
    </row>
    <row r="590" spans="2:14" ht="14">
      <c r="B590" s="353"/>
      <c r="C590" s="353"/>
      <c r="K590" s="301"/>
      <c r="N590" s="301"/>
    </row>
    <row r="591" spans="2:14" ht="14">
      <c r="B591" s="353"/>
      <c r="C591" s="353"/>
      <c r="K591" s="301"/>
      <c r="N591" s="301"/>
    </row>
    <row r="592" spans="2:14" ht="14">
      <c r="B592" s="353"/>
      <c r="C592" s="353"/>
      <c r="K592" s="301"/>
      <c r="N592" s="301"/>
    </row>
    <row r="593" spans="2:14" ht="14">
      <c r="B593" s="353"/>
      <c r="C593" s="353"/>
      <c r="K593" s="301"/>
      <c r="N593" s="301"/>
    </row>
    <row r="594" spans="2:14" ht="14">
      <c r="B594" s="353"/>
      <c r="C594" s="353"/>
      <c r="K594" s="301"/>
      <c r="N594" s="301"/>
    </row>
    <row r="595" spans="2:14" ht="14">
      <c r="B595" s="353"/>
      <c r="C595" s="353"/>
      <c r="K595" s="301"/>
      <c r="N595" s="301"/>
    </row>
    <row r="596" spans="2:14" ht="14">
      <c r="B596" s="353"/>
      <c r="C596" s="353"/>
      <c r="K596" s="301"/>
      <c r="N596" s="301"/>
    </row>
    <row r="597" spans="2:14" ht="14">
      <c r="B597" s="353"/>
      <c r="C597" s="353"/>
      <c r="K597" s="301"/>
      <c r="N597" s="301"/>
    </row>
    <row r="598" spans="2:14" ht="14">
      <c r="B598" s="353"/>
      <c r="C598" s="353"/>
      <c r="K598" s="301"/>
      <c r="N598" s="301"/>
    </row>
    <row r="599" spans="2:14" ht="14">
      <c r="B599" s="353"/>
      <c r="C599" s="353"/>
      <c r="K599" s="301"/>
      <c r="N599" s="301"/>
    </row>
    <row r="600" spans="2:14" ht="14">
      <c r="B600" s="353"/>
      <c r="C600" s="353"/>
      <c r="K600" s="301"/>
      <c r="N600" s="301"/>
    </row>
    <row r="601" spans="2:14" ht="14">
      <c r="B601" s="353"/>
      <c r="C601" s="353"/>
      <c r="K601" s="301"/>
      <c r="N601" s="301"/>
    </row>
    <row r="602" spans="2:14" ht="14">
      <c r="B602" s="353"/>
      <c r="C602" s="353"/>
      <c r="K602" s="301"/>
      <c r="N602" s="301"/>
    </row>
    <row r="603" spans="2:14" ht="14">
      <c r="B603" s="353"/>
      <c r="C603" s="353"/>
      <c r="K603" s="301"/>
      <c r="N603" s="301"/>
    </row>
    <row r="604" spans="2:14" ht="14">
      <c r="B604" s="353"/>
      <c r="C604" s="353"/>
      <c r="K604" s="301"/>
      <c r="N604" s="301"/>
    </row>
    <row r="605" spans="2:14" ht="14">
      <c r="B605" s="353"/>
      <c r="C605" s="353"/>
      <c r="K605" s="301"/>
      <c r="N605" s="301"/>
    </row>
    <row r="606" spans="2:14" ht="14">
      <c r="B606" s="353"/>
      <c r="C606" s="353"/>
      <c r="K606" s="301"/>
      <c r="N606" s="301"/>
    </row>
    <row r="607" spans="2:14" ht="14">
      <c r="B607" s="353"/>
      <c r="C607" s="353"/>
      <c r="K607" s="301"/>
      <c r="N607" s="301"/>
    </row>
    <row r="608" spans="2:14" ht="14">
      <c r="B608" s="353"/>
      <c r="C608" s="353"/>
      <c r="K608" s="301"/>
      <c r="N608" s="301"/>
    </row>
    <row r="609" spans="2:14" ht="14">
      <c r="B609" s="353"/>
      <c r="C609" s="353"/>
      <c r="K609" s="301"/>
      <c r="N609" s="301"/>
    </row>
    <row r="610" spans="2:14" ht="14">
      <c r="B610" s="353"/>
      <c r="C610" s="353"/>
      <c r="K610" s="301"/>
      <c r="N610" s="301"/>
    </row>
    <row r="611" spans="2:14" ht="14">
      <c r="B611" s="353"/>
      <c r="C611" s="353"/>
      <c r="K611" s="301"/>
      <c r="N611" s="301"/>
    </row>
    <row r="612" spans="2:14" ht="14">
      <c r="B612" s="353"/>
      <c r="C612" s="353"/>
      <c r="K612" s="301"/>
      <c r="N612" s="301"/>
    </row>
    <row r="613" spans="2:14" ht="14">
      <c r="B613" s="353"/>
      <c r="C613" s="353"/>
      <c r="K613" s="301"/>
      <c r="N613" s="301"/>
    </row>
    <row r="614" spans="2:14" ht="14">
      <c r="B614" s="353"/>
      <c r="C614" s="353"/>
      <c r="K614" s="301"/>
      <c r="N614" s="301"/>
    </row>
    <row r="615" spans="2:14" ht="14">
      <c r="B615" s="353"/>
      <c r="C615" s="353"/>
      <c r="K615" s="301"/>
      <c r="N615" s="301"/>
    </row>
    <row r="616" spans="2:14" ht="14">
      <c r="B616" s="353"/>
      <c r="C616" s="353"/>
      <c r="K616" s="301"/>
      <c r="N616" s="301"/>
    </row>
    <row r="617" spans="2:14" ht="14">
      <c r="B617" s="353"/>
      <c r="C617" s="353"/>
      <c r="K617" s="301"/>
      <c r="N617" s="301"/>
    </row>
    <row r="618" spans="2:14" ht="14">
      <c r="B618" s="353"/>
      <c r="C618" s="353"/>
      <c r="K618" s="301"/>
      <c r="N618" s="301"/>
    </row>
    <row r="619" spans="2:14" ht="14">
      <c r="B619" s="353"/>
      <c r="C619" s="353"/>
      <c r="K619" s="301"/>
      <c r="N619" s="301"/>
    </row>
    <row r="620" spans="2:14" ht="14">
      <c r="B620" s="353"/>
      <c r="C620" s="353"/>
      <c r="K620" s="301"/>
      <c r="N620" s="301"/>
    </row>
    <row r="621" spans="2:14" ht="14">
      <c r="B621" s="353"/>
      <c r="C621" s="353"/>
      <c r="K621" s="301"/>
      <c r="N621" s="301"/>
    </row>
    <row r="622" spans="2:14" ht="14">
      <c r="B622" s="353"/>
      <c r="C622" s="353"/>
      <c r="K622" s="301"/>
      <c r="N622" s="301"/>
    </row>
    <row r="623" spans="2:14" ht="14">
      <c r="B623" s="353"/>
      <c r="C623" s="353"/>
      <c r="K623" s="301"/>
      <c r="N623" s="301"/>
    </row>
    <row r="624" spans="2:14" ht="14">
      <c r="B624" s="353"/>
      <c r="C624" s="353"/>
      <c r="K624" s="301"/>
      <c r="N624" s="301"/>
    </row>
    <row r="625" spans="2:14" ht="14">
      <c r="B625" s="353"/>
      <c r="C625" s="353"/>
      <c r="K625" s="301"/>
      <c r="N625" s="301"/>
    </row>
    <row r="626" spans="2:14" ht="14">
      <c r="B626" s="353"/>
      <c r="C626" s="353"/>
      <c r="K626" s="301"/>
      <c r="N626" s="301"/>
    </row>
    <row r="627" spans="2:14" ht="14">
      <c r="B627" s="353"/>
      <c r="C627" s="353"/>
      <c r="K627" s="301"/>
      <c r="N627" s="301"/>
    </row>
    <row r="628" spans="2:14" ht="14">
      <c r="B628" s="353"/>
      <c r="C628" s="353"/>
      <c r="K628" s="301"/>
      <c r="N628" s="301"/>
    </row>
    <row r="629" spans="2:14" ht="14">
      <c r="B629" s="353"/>
      <c r="C629" s="353"/>
      <c r="K629" s="301"/>
      <c r="N629" s="301"/>
    </row>
    <row r="630" spans="2:14" ht="14">
      <c r="B630" s="353"/>
      <c r="C630" s="353"/>
      <c r="K630" s="301"/>
      <c r="N630" s="301"/>
    </row>
    <row r="631" spans="2:14" ht="14">
      <c r="B631" s="353"/>
      <c r="C631" s="353"/>
      <c r="K631" s="301"/>
      <c r="N631" s="301"/>
    </row>
    <row r="632" spans="2:14" ht="14">
      <c r="B632" s="353"/>
      <c r="C632" s="353"/>
      <c r="K632" s="301"/>
      <c r="N632" s="301"/>
    </row>
    <row r="633" spans="2:14" ht="14">
      <c r="B633" s="353"/>
      <c r="C633" s="353"/>
      <c r="K633" s="301"/>
      <c r="N633" s="301"/>
    </row>
    <row r="634" spans="2:14" ht="14">
      <c r="B634" s="353"/>
      <c r="C634" s="353"/>
      <c r="K634" s="301"/>
      <c r="N634" s="301"/>
    </row>
    <row r="635" spans="2:14" ht="14">
      <c r="B635" s="353"/>
      <c r="C635" s="353"/>
      <c r="K635" s="301"/>
      <c r="N635" s="301"/>
    </row>
    <row r="636" spans="2:14" ht="14">
      <c r="B636" s="353"/>
      <c r="C636" s="353"/>
      <c r="K636" s="301"/>
      <c r="N636" s="301"/>
    </row>
    <row r="637" spans="2:14" ht="14">
      <c r="B637" s="353"/>
      <c r="C637" s="353"/>
      <c r="K637" s="301"/>
      <c r="N637" s="301"/>
    </row>
    <row r="638" spans="2:14" ht="14">
      <c r="B638" s="353"/>
      <c r="C638" s="353"/>
      <c r="K638" s="301"/>
      <c r="N638" s="301"/>
    </row>
    <row r="639" spans="2:14" ht="14">
      <c r="B639" s="353"/>
      <c r="C639" s="353"/>
      <c r="K639" s="301"/>
      <c r="N639" s="301"/>
    </row>
    <row r="640" spans="2:14" ht="14">
      <c r="B640" s="353"/>
      <c r="C640" s="353"/>
      <c r="K640" s="301"/>
      <c r="N640" s="301"/>
    </row>
    <row r="641" spans="2:14" ht="14">
      <c r="B641" s="353"/>
      <c r="C641" s="353"/>
      <c r="K641" s="301"/>
      <c r="N641" s="301"/>
    </row>
    <row r="642" spans="2:14" ht="14">
      <c r="B642" s="353"/>
      <c r="C642" s="353"/>
      <c r="K642" s="301"/>
      <c r="N642" s="301"/>
    </row>
    <row r="643" spans="2:14" ht="14">
      <c r="B643" s="353"/>
      <c r="C643" s="353"/>
      <c r="K643" s="301"/>
      <c r="N643" s="301"/>
    </row>
    <row r="644" spans="2:14" ht="14">
      <c r="B644" s="353"/>
      <c r="C644" s="353"/>
      <c r="K644" s="301"/>
      <c r="N644" s="301"/>
    </row>
    <row r="645" spans="2:14" ht="14">
      <c r="B645" s="353"/>
      <c r="C645" s="353"/>
      <c r="K645" s="301"/>
      <c r="N645" s="301"/>
    </row>
    <row r="646" spans="2:14" ht="14">
      <c r="B646" s="353"/>
      <c r="C646" s="353"/>
      <c r="K646" s="301"/>
      <c r="N646" s="301"/>
    </row>
    <row r="647" spans="2:14" ht="14">
      <c r="B647" s="353"/>
      <c r="C647" s="353"/>
      <c r="K647" s="301"/>
      <c r="N647" s="301"/>
    </row>
    <row r="648" spans="2:14" ht="14">
      <c r="B648" s="353"/>
      <c r="C648" s="353"/>
      <c r="K648" s="301"/>
      <c r="N648" s="301"/>
    </row>
    <row r="649" spans="2:14" ht="14">
      <c r="B649" s="353"/>
      <c r="C649" s="353"/>
      <c r="K649" s="301"/>
      <c r="N649" s="301"/>
    </row>
    <row r="650" spans="2:14" ht="14">
      <c r="B650" s="353"/>
      <c r="C650" s="353"/>
      <c r="K650" s="301"/>
      <c r="N650" s="301"/>
    </row>
    <row r="651" spans="2:14" ht="14">
      <c r="B651" s="353"/>
      <c r="C651" s="353"/>
      <c r="K651" s="301"/>
      <c r="N651" s="301"/>
    </row>
    <row r="652" spans="2:14" ht="14">
      <c r="B652" s="353"/>
      <c r="C652" s="353"/>
      <c r="K652" s="301"/>
      <c r="N652" s="301"/>
    </row>
    <row r="653" spans="2:14" ht="14">
      <c r="B653" s="353"/>
      <c r="C653" s="353"/>
      <c r="K653" s="301"/>
      <c r="N653" s="301"/>
    </row>
    <row r="654" spans="2:14" ht="14">
      <c r="B654" s="353"/>
      <c r="C654" s="353"/>
      <c r="K654" s="301"/>
      <c r="N654" s="301"/>
    </row>
    <row r="655" spans="2:14" ht="14">
      <c r="B655" s="353"/>
      <c r="C655" s="353"/>
      <c r="K655" s="301"/>
      <c r="N655" s="301"/>
    </row>
    <row r="656" spans="2:14" ht="14">
      <c r="B656" s="353"/>
      <c r="C656" s="353"/>
      <c r="K656" s="301"/>
      <c r="N656" s="301"/>
    </row>
    <row r="657" spans="2:14" ht="14">
      <c r="B657" s="353"/>
      <c r="C657" s="353"/>
      <c r="K657" s="301"/>
      <c r="N657" s="301"/>
    </row>
    <row r="658" spans="2:14" ht="14">
      <c r="B658" s="353"/>
      <c r="C658" s="353"/>
      <c r="K658" s="301"/>
      <c r="N658" s="301"/>
    </row>
    <row r="659" spans="2:14" ht="14">
      <c r="B659" s="353"/>
      <c r="C659" s="353"/>
      <c r="K659" s="301"/>
      <c r="N659" s="301"/>
    </row>
    <row r="660" spans="2:14" ht="14">
      <c r="B660" s="353"/>
      <c r="C660" s="353"/>
      <c r="K660" s="301"/>
      <c r="N660" s="301"/>
    </row>
    <row r="661" spans="2:14" ht="14">
      <c r="B661" s="353"/>
      <c r="C661" s="353"/>
      <c r="K661" s="301"/>
      <c r="N661" s="301"/>
    </row>
    <row r="662" spans="2:14" ht="14">
      <c r="B662" s="353"/>
      <c r="C662" s="353"/>
      <c r="K662" s="301"/>
      <c r="N662" s="301"/>
    </row>
    <row r="663" spans="2:14" ht="14">
      <c r="B663" s="353"/>
      <c r="C663" s="353"/>
      <c r="K663" s="301"/>
      <c r="N663" s="301"/>
    </row>
    <row r="664" spans="2:14" ht="14">
      <c r="B664" s="353"/>
      <c r="C664" s="353"/>
      <c r="K664" s="301"/>
      <c r="N664" s="301"/>
    </row>
    <row r="665" spans="2:14" ht="14">
      <c r="B665" s="353"/>
      <c r="C665" s="353"/>
      <c r="K665" s="301"/>
      <c r="N665" s="301"/>
    </row>
    <row r="666" spans="2:14" ht="14">
      <c r="B666" s="353"/>
      <c r="C666" s="353"/>
      <c r="K666" s="301"/>
      <c r="N666" s="301"/>
    </row>
    <row r="667" spans="2:14" ht="14">
      <c r="B667" s="353"/>
      <c r="C667" s="353"/>
      <c r="K667" s="301"/>
      <c r="N667" s="301"/>
    </row>
    <row r="668" spans="2:14" ht="14">
      <c r="B668" s="353"/>
      <c r="C668" s="353"/>
      <c r="K668" s="301"/>
      <c r="N668" s="301"/>
    </row>
    <row r="669" spans="2:14" ht="14">
      <c r="B669" s="353"/>
      <c r="C669" s="353"/>
      <c r="K669" s="301"/>
      <c r="N669" s="301"/>
    </row>
    <row r="670" spans="2:14" ht="14">
      <c r="B670" s="353"/>
      <c r="C670" s="353"/>
      <c r="K670" s="301"/>
      <c r="N670" s="301"/>
    </row>
    <row r="671" spans="2:14" ht="14">
      <c r="B671" s="353"/>
      <c r="C671" s="353"/>
      <c r="K671" s="301"/>
      <c r="N671" s="301"/>
    </row>
    <row r="672" spans="2:14" ht="14">
      <c r="B672" s="353"/>
      <c r="C672" s="353"/>
      <c r="K672" s="301"/>
      <c r="N672" s="301"/>
    </row>
    <row r="673" spans="2:14" ht="14">
      <c r="B673" s="353"/>
      <c r="C673" s="353"/>
      <c r="K673" s="301"/>
      <c r="N673" s="301"/>
    </row>
    <row r="674" spans="2:14" ht="14">
      <c r="B674" s="353"/>
      <c r="C674" s="353"/>
      <c r="K674" s="301"/>
      <c r="N674" s="301"/>
    </row>
    <row r="675" spans="2:14" ht="14">
      <c r="B675" s="353"/>
      <c r="C675" s="353"/>
      <c r="K675" s="301"/>
      <c r="N675" s="301"/>
    </row>
    <row r="676" spans="2:14" ht="14">
      <c r="B676" s="353"/>
      <c r="C676" s="353"/>
      <c r="K676" s="301"/>
      <c r="N676" s="301"/>
    </row>
    <row r="677" spans="2:14" ht="14">
      <c r="B677" s="353"/>
      <c r="C677" s="353"/>
      <c r="K677" s="301"/>
      <c r="N677" s="301"/>
    </row>
    <row r="678" spans="2:14" ht="14">
      <c r="B678" s="353"/>
      <c r="C678" s="353"/>
      <c r="K678" s="301"/>
      <c r="N678" s="301"/>
    </row>
    <row r="679" spans="2:14" ht="14">
      <c r="B679" s="353"/>
      <c r="C679" s="353"/>
      <c r="K679" s="301"/>
      <c r="N679" s="301"/>
    </row>
    <row r="680" spans="2:14" ht="14">
      <c r="B680" s="353"/>
      <c r="C680" s="353"/>
      <c r="K680" s="301"/>
      <c r="N680" s="301"/>
    </row>
    <row r="681" spans="2:14" ht="14">
      <c r="B681" s="353"/>
      <c r="C681" s="353"/>
      <c r="K681" s="301"/>
      <c r="N681" s="301"/>
    </row>
    <row r="682" spans="2:14" ht="14">
      <c r="B682" s="353"/>
      <c r="C682" s="353"/>
      <c r="K682" s="301"/>
      <c r="N682" s="301"/>
    </row>
    <row r="683" spans="2:14" ht="14">
      <c r="B683" s="353"/>
      <c r="C683" s="353"/>
      <c r="K683" s="301"/>
      <c r="N683" s="301"/>
    </row>
    <row r="684" spans="2:14" ht="14">
      <c r="B684" s="353"/>
      <c r="C684" s="353"/>
      <c r="K684" s="301"/>
      <c r="N684" s="301"/>
    </row>
    <row r="685" spans="2:14" ht="14">
      <c r="B685" s="353"/>
      <c r="C685" s="353"/>
      <c r="K685" s="301"/>
      <c r="N685" s="301"/>
    </row>
    <row r="686" spans="2:14" ht="14">
      <c r="B686" s="353"/>
      <c r="C686" s="353"/>
      <c r="K686" s="301"/>
      <c r="N686" s="301"/>
    </row>
    <row r="687" spans="2:14" ht="14">
      <c r="B687" s="353"/>
      <c r="C687" s="353"/>
      <c r="K687" s="301"/>
      <c r="N687" s="301"/>
    </row>
    <row r="688" spans="2:14" ht="14">
      <c r="B688" s="353"/>
      <c r="C688" s="353"/>
      <c r="K688" s="301"/>
      <c r="N688" s="301"/>
    </row>
    <row r="689" spans="2:14" ht="14">
      <c r="B689" s="353"/>
      <c r="C689" s="353"/>
      <c r="K689" s="301"/>
      <c r="N689" s="301"/>
    </row>
    <row r="690" spans="2:14" ht="14">
      <c r="B690" s="353"/>
      <c r="C690" s="353"/>
      <c r="K690" s="301"/>
      <c r="N690" s="301"/>
    </row>
    <row r="691" spans="2:14" ht="14">
      <c r="B691" s="353"/>
      <c r="C691" s="353"/>
      <c r="K691" s="301"/>
      <c r="N691" s="301"/>
    </row>
    <row r="692" spans="2:14" ht="14">
      <c r="B692" s="353"/>
      <c r="C692" s="353"/>
      <c r="K692" s="301"/>
      <c r="N692" s="301"/>
    </row>
    <row r="693" spans="2:14" ht="14">
      <c r="B693" s="353"/>
      <c r="C693" s="353"/>
      <c r="K693" s="301"/>
      <c r="N693" s="301"/>
    </row>
    <row r="694" spans="2:14" ht="14">
      <c r="B694" s="353"/>
      <c r="C694" s="353"/>
      <c r="K694" s="301"/>
      <c r="N694" s="301"/>
    </row>
    <row r="695" spans="2:14" ht="14">
      <c r="B695" s="353"/>
      <c r="C695" s="353"/>
      <c r="K695" s="301"/>
      <c r="N695" s="301"/>
    </row>
    <row r="696" spans="2:14" ht="14">
      <c r="B696" s="353"/>
      <c r="C696" s="353"/>
      <c r="K696" s="301"/>
      <c r="N696" s="301"/>
    </row>
    <row r="697" spans="2:14" ht="14">
      <c r="B697" s="353"/>
      <c r="C697" s="353"/>
      <c r="K697" s="301"/>
      <c r="N697" s="301"/>
    </row>
    <row r="698" spans="2:14" ht="14">
      <c r="B698" s="353"/>
      <c r="C698" s="353"/>
      <c r="K698" s="301"/>
      <c r="N698" s="301"/>
    </row>
    <row r="699" spans="2:14" ht="14">
      <c r="B699" s="353"/>
      <c r="C699" s="353"/>
      <c r="K699" s="301"/>
      <c r="N699" s="301"/>
    </row>
    <row r="700" spans="2:14" ht="14">
      <c r="B700" s="353"/>
      <c r="C700" s="353"/>
      <c r="K700" s="301"/>
      <c r="N700" s="301"/>
    </row>
    <row r="701" spans="2:14" ht="14">
      <c r="B701" s="353"/>
      <c r="C701" s="353"/>
      <c r="K701" s="301"/>
      <c r="N701" s="301"/>
    </row>
    <row r="702" spans="2:14" ht="14">
      <c r="B702" s="353"/>
      <c r="C702" s="353"/>
      <c r="K702" s="301"/>
      <c r="N702" s="301"/>
    </row>
    <row r="703" spans="2:14" ht="14">
      <c r="B703" s="353"/>
      <c r="C703" s="353"/>
      <c r="K703" s="301"/>
      <c r="N703" s="301"/>
    </row>
    <row r="704" spans="2:14" ht="14">
      <c r="B704" s="353"/>
      <c r="C704" s="353"/>
      <c r="K704" s="301"/>
      <c r="N704" s="301"/>
    </row>
    <row r="705" spans="2:14" ht="14">
      <c r="B705" s="353"/>
      <c r="C705" s="353"/>
      <c r="K705" s="301"/>
      <c r="N705" s="301"/>
    </row>
    <row r="706" spans="2:14" ht="14">
      <c r="B706" s="353"/>
      <c r="C706" s="353"/>
      <c r="K706" s="301"/>
      <c r="N706" s="301"/>
    </row>
    <row r="707" spans="2:14" ht="14">
      <c r="B707" s="353"/>
      <c r="C707" s="353"/>
      <c r="K707" s="301"/>
      <c r="N707" s="301"/>
    </row>
    <row r="708" spans="2:14" ht="14">
      <c r="B708" s="353"/>
      <c r="C708" s="353"/>
      <c r="K708" s="301"/>
      <c r="N708" s="301"/>
    </row>
    <row r="709" spans="2:14" ht="14">
      <c r="B709" s="353"/>
      <c r="C709" s="353"/>
      <c r="K709" s="301"/>
      <c r="N709" s="301"/>
    </row>
    <row r="710" spans="2:14" ht="14">
      <c r="B710" s="353"/>
      <c r="C710" s="353"/>
      <c r="K710" s="301"/>
      <c r="N710" s="301"/>
    </row>
    <row r="711" spans="2:14" ht="14">
      <c r="B711" s="353"/>
      <c r="C711" s="353"/>
      <c r="K711" s="301"/>
      <c r="N711" s="301"/>
    </row>
    <row r="712" spans="2:14" ht="14">
      <c r="B712" s="353"/>
      <c r="C712" s="353"/>
      <c r="K712" s="301"/>
      <c r="N712" s="301"/>
    </row>
    <row r="713" spans="2:14" ht="14">
      <c r="B713" s="353"/>
      <c r="C713" s="353"/>
      <c r="K713" s="301"/>
      <c r="N713" s="301"/>
    </row>
    <row r="714" spans="2:14" ht="14">
      <c r="B714" s="353"/>
      <c r="C714" s="353"/>
      <c r="K714" s="301"/>
      <c r="N714" s="301"/>
    </row>
    <row r="715" spans="2:14" ht="14">
      <c r="B715" s="353"/>
      <c r="C715" s="353"/>
      <c r="K715" s="301"/>
      <c r="N715" s="301"/>
    </row>
    <row r="716" spans="2:14" ht="14">
      <c r="B716" s="353"/>
      <c r="C716" s="353"/>
      <c r="K716" s="301"/>
      <c r="N716" s="301"/>
    </row>
    <row r="717" spans="2:14" ht="14">
      <c r="B717" s="353"/>
      <c r="C717" s="353"/>
      <c r="K717" s="301"/>
      <c r="N717" s="301"/>
    </row>
    <row r="718" spans="2:14" ht="14">
      <c r="B718" s="353"/>
      <c r="C718" s="353"/>
      <c r="K718" s="301"/>
      <c r="N718" s="301"/>
    </row>
    <row r="719" spans="2:14" ht="14">
      <c r="B719" s="353"/>
      <c r="C719" s="353"/>
      <c r="K719" s="301"/>
      <c r="N719" s="301"/>
    </row>
    <row r="720" spans="2:14" ht="14">
      <c r="B720" s="353"/>
      <c r="C720" s="353"/>
      <c r="K720" s="301"/>
      <c r="N720" s="301"/>
    </row>
    <row r="721" spans="2:14" ht="14">
      <c r="B721" s="353"/>
      <c r="C721" s="353"/>
      <c r="K721" s="301"/>
      <c r="N721" s="301"/>
    </row>
    <row r="722" spans="2:14" ht="14">
      <c r="B722" s="353"/>
      <c r="C722" s="353"/>
      <c r="K722" s="301"/>
      <c r="N722" s="301"/>
    </row>
    <row r="723" spans="2:14" ht="14">
      <c r="B723" s="353"/>
      <c r="C723" s="353"/>
      <c r="K723" s="301"/>
      <c r="N723" s="301"/>
    </row>
    <row r="724" spans="2:14" ht="14">
      <c r="B724" s="353"/>
      <c r="C724" s="353"/>
      <c r="K724" s="301"/>
      <c r="N724" s="301"/>
    </row>
    <row r="725" spans="2:14" ht="14">
      <c r="B725" s="353"/>
      <c r="C725" s="353"/>
      <c r="K725" s="301"/>
      <c r="N725" s="301"/>
    </row>
    <row r="726" spans="2:14" ht="14">
      <c r="B726" s="353"/>
      <c r="C726" s="353"/>
      <c r="K726" s="301"/>
      <c r="N726" s="301"/>
    </row>
    <row r="727" spans="2:14" ht="14">
      <c r="B727" s="353"/>
      <c r="C727" s="353"/>
      <c r="K727" s="301"/>
      <c r="N727" s="301"/>
    </row>
    <row r="728" spans="2:14" ht="14">
      <c r="B728" s="353"/>
      <c r="C728" s="353"/>
      <c r="K728" s="301"/>
      <c r="N728" s="301"/>
    </row>
    <row r="729" spans="2:14" ht="14">
      <c r="B729" s="353"/>
      <c r="C729" s="353"/>
      <c r="K729" s="301"/>
      <c r="N729" s="301"/>
    </row>
    <row r="730" spans="2:14" ht="14">
      <c r="B730" s="353"/>
      <c r="C730" s="353"/>
      <c r="K730" s="301"/>
      <c r="N730" s="301"/>
    </row>
    <row r="731" spans="2:14" ht="14">
      <c r="B731" s="353"/>
      <c r="C731" s="353"/>
      <c r="K731" s="301"/>
      <c r="N731" s="301"/>
    </row>
    <row r="732" spans="2:14" ht="14">
      <c r="B732" s="353"/>
      <c r="C732" s="353"/>
      <c r="K732" s="301"/>
      <c r="N732" s="301"/>
    </row>
    <row r="733" spans="2:14" ht="14">
      <c r="B733" s="353"/>
      <c r="C733" s="353"/>
      <c r="K733" s="301"/>
      <c r="N733" s="301"/>
    </row>
    <row r="734" spans="2:14" ht="14">
      <c r="B734" s="353"/>
      <c r="C734" s="353"/>
      <c r="K734" s="301"/>
      <c r="N734" s="301"/>
    </row>
    <row r="735" spans="2:14" ht="14">
      <c r="B735" s="353"/>
      <c r="C735" s="353"/>
      <c r="K735" s="301"/>
      <c r="N735" s="301"/>
    </row>
    <row r="736" spans="2:14" ht="14">
      <c r="B736" s="353"/>
      <c r="C736" s="353"/>
      <c r="K736" s="301"/>
      <c r="N736" s="301"/>
    </row>
    <row r="737" spans="2:14" ht="14">
      <c r="B737" s="353"/>
      <c r="C737" s="353"/>
      <c r="K737" s="301"/>
      <c r="N737" s="301"/>
    </row>
    <row r="738" spans="2:14" ht="14">
      <c r="B738" s="353"/>
      <c r="C738" s="353"/>
      <c r="K738" s="301"/>
      <c r="N738" s="301"/>
    </row>
    <row r="739" spans="2:14" ht="14">
      <c r="B739" s="353"/>
      <c r="C739" s="353"/>
      <c r="K739" s="301"/>
      <c r="N739" s="301"/>
    </row>
    <row r="740" spans="2:14" ht="14">
      <c r="B740" s="353"/>
      <c r="C740" s="353"/>
      <c r="K740" s="301"/>
      <c r="N740" s="301"/>
    </row>
    <row r="741" spans="2:14" ht="14">
      <c r="B741" s="353"/>
      <c r="C741" s="353"/>
      <c r="K741" s="301"/>
      <c r="N741" s="301"/>
    </row>
    <row r="742" spans="2:14" ht="14">
      <c r="B742" s="353"/>
      <c r="C742" s="353"/>
      <c r="K742" s="301"/>
      <c r="N742" s="301"/>
    </row>
    <row r="743" spans="2:14" ht="14">
      <c r="B743" s="353"/>
      <c r="C743" s="353"/>
      <c r="K743" s="301"/>
      <c r="N743" s="301"/>
    </row>
    <row r="744" spans="2:14" ht="14">
      <c r="B744" s="353"/>
      <c r="C744" s="353"/>
      <c r="K744" s="301"/>
      <c r="N744" s="301"/>
    </row>
    <row r="745" spans="2:14" ht="14">
      <c r="B745" s="353"/>
      <c r="C745" s="353"/>
      <c r="K745" s="301"/>
      <c r="N745" s="301"/>
    </row>
    <row r="746" spans="2:14" ht="14">
      <c r="B746" s="353"/>
      <c r="C746" s="353"/>
      <c r="K746" s="301"/>
      <c r="N746" s="301"/>
    </row>
    <row r="747" spans="2:14" ht="14">
      <c r="B747" s="353"/>
      <c r="C747" s="353"/>
      <c r="K747" s="301"/>
      <c r="N747" s="301"/>
    </row>
    <row r="748" spans="2:14" ht="14">
      <c r="B748" s="353"/>
      <c r="C748" s="353"/>
      <c r="K748" s="301"/>
      <c r="N748" s="301"/>
    </row>
    <row r="749" spans="2:14" ht="14">
      <c r="B749" s="353"/>
      <c r="C749" s="353"/>
      <c r="K749" s="301"/>
      <c r="N749" s="301"/>
    </row>
    <row r="750" spans="2:14" ht="14">
      <c r="B750" s="353"/>
      <c r="C750" s="353"/>
      <c r="K750" s="301"/>
      <c r="N750" s="301"/>
    </row>
    <row r="751" spans="2:14" ht="14">
      <c r="B751" s="353"/>
      <c r="C751" s="353"/>
      <c r="K751" s="301"/>
      <c r="N751" s="301"/>
    </row>
    <row r="752" spans="2:14" ht="14">
      <c r="B752" s="353"/>
      <c r="C752" s="353"/>
      <c r="K752" s="301"/>
      <c r="N752" s="301"/>
    </row>
    <row r="753" spans="2:14" ht="14">
      <c r="B753" s="353"/>
      <c r="C753" s="353"/>
      <c r="K753" s="301"/>
      <c r="N753" s="301"/>
    </row>
    <row r="754" spans="2:14" ht="14">
      <c r="B754" s="353"/>
      <c r="C754" s="353"/>
      <c r="K754" s="301"/>
      <c r="N754" s="301"/>
    </row>
    <row r="755" spans="2:14" ht="14">
      <c r="B755" s="353"/>
      <c r="C755" s="353"/>
      <c r="K755" s="301"/>
      <c r="N755" s="301"/>
    </row>
    <row r="756" spans="2:14" ht="14">
      <c r="B756" s="353"/>
      <c r="C756" s="353"/>
      <c r="K756" s="301"/>
      <c r="N756" s="301"/>
    </row>
    <row r="757" spans="2:14" ht="14">
      <c r="B757" s="353"/>
      <c r="C757" s="353"/>
      <c r="K757" s="301"/>
      <c r="N757" s="301"/>
    </row>
    <row r="758" spans="2:14" ht="14">
      <c r="B758" s="353"/>
      <c r="C758" s="353"/>
      <c r="K758" s="301"/>
      <c r="N758" s="301"/>
    </row>
    <row r="759" spans="2:14" ht="14">
      <c r="B759" s="353"/>
      <c r="C759" s="353"/>
      <c r="K759" s="301"/>
      <c r="N759" s="301"/>
    </row>
  </sheetData>
  <sheetProtection algorithmName="SHA-512" hashValue="Kf78EpJukn6T67jzzVY9HissNkGBbJfnEYRj0N30cWVuDiZTv38rIGwHj9XbItj5BuYAypuDyb8tHkfxar61Xw==" saltValue="lQh6KrI8GfBO4R7XSG7kYw==" spinCount="100000" sheet="1" objects="1" scenarios="1"/>
  <mergeCells count="67">
    <mergeCell ref="A122:A136"/>
    <mergeCell ref="B122:C122"/>
    <mergeCell ref="D122:D136"/>
    <mergeCell ref="F122:F136"/>
    <mergeCell ref="G124:G136"/>
    <mergeCell ref="H122:H136"/>
    <mergeCell ref="D34:D121"/>
    <mergeCell ref="F34:F121"/>
    <mergeCell ref="D137:D139"/>
    <mergeCell ref="F137:F139"/>
    <mergeCell ref="B34:C34"/>
    <mergeCell ref="G37:G121"/>
    <mergeCell ref="G168:G185"/>
    <mergeCell ref="G146:G151"/>
    <mergeCell ref="G142:G144"/>
    <mergeCell ref="D140:D151"/>
    <mergeCell ref="F140:F151"/>
    <mergeCell ref="D162:D185"/>
    <mergeCell ref="F162:F185"/>
    <mergeCell ref="A4:A14"/>
    <mergeCell ref="A162:A185"/>
    <mergeCell ref="H162:H185"/>
    <mergeCell ref="A140:A151"/>
    <mergeCell ref="H140:H151"/>
    <mergeCell ref="H155:H160"/>
    <mergeCell ref="H137:H139"/>
    <mergeCell ref="A34:A121"/>
    <mergeCell ref="D30:D33"/>
    <mergeCell ref="F30:F33"/>
    <mergeCell ref="H24:H29"/>
    <mergeCell ref="G26:G29"/>
    <mergeCell ref="D4:D14"/>
    <mergeCell ref="F4:F14"/>
    <mergeCell ref="D24:D29"/>
    <mergeCell ref="H34:H121"/>
    <mergeCell ref="H15:H22"/>
    <mergeCell ref="B2:C2"/>
    <mergeCell ref="B186:C186"/>
    <mergeCell ref="A15:A22"/>
    <mergeCell ref="A30:A33"/>
    <mergeCell ref="A155:A160"/>
    <mergeCell ref="A152:A154"/>
    <mergeCell ref="B152:C152"/>
    <mergeCell ref="B155:C155"/>
    <mergeCell ref="B162:C162"/>
    <mergeCell ref="B161:C161"/>
    <mergeCell ref="B24:C24"/>
    <mergeCell ref="B3:C3"/>
    <mergeCell ref="B4:C4"/>
    <mergeCell ref="B15:C15"/>
    <mergeCell ref="B23:C23"/>
    <mergeCell ref="H30:H33"/>
    <mergeCell ref="F24:F29"/>
    <mergeCell ref="A1:H1"/>
    <mergeCell ref="D155:D160"/>
    <mergeCell ref="F155:F160"/>
    <mergeCell ref="A137:A139"/>
    <mergeCell ref="B140:C140"/>
    <mergeCell ref="D152:D154"/>
    <mergeCell ref="F152:F154"/>
    <mergeCell ref="H152:H154"/>
    <mergeCell ref="B137:C137"/>
    <mergeCell ref="B30:C30"/>
    <mergeCell ref="D15:D22"/>
    <mergeCell ref="F15:F22"/>
    <mergeCell ref="A24:A29"/>
    <mergeCell ref="H4:H14"/>
  </mergeCells>
  <dataValidations count="2">
    <dataValidation type="list" allowBlank="1" showInputMessage="1" showErrorMessage="1" sqref="E31:E33 E12:E13 E153:E154 E156:E160" xr:uid="{00000000-0002-0000-1200-000000000000}">
      <formula1>$A$188:$A$192</formula1>
    </dataValidation>
    <dataValidation type="list" allowBlank="1" showInputMessage="1" showErrorMessage="1" sqref="E3 E35 E141 E123 E161 E5:E11 E163:E167 E145 E16:E23 E25 E138" xr:uid="{00000000-0002-0000-1200-000001000000}">
      <formula1>$A$188:$A$191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K62"/>
  <sheetViews>
    <sheetView zoomScaleNormal="100" workbookViewId="0">
      <pane ySplit="1" topLeftCell="A2" activePane="bottomLeft" state="frozen"/>
      <selection pane="bottomLeft" sqref="A1:H1"/>
    </sheetView>
  </sheetViews>
  <sheetFormatPr baseColWidth="10" defaultColWidth="9.1640625" defaultRowHeight="14"/>
  <cols>
    <col min="1" max="1" width="8.1640625" style="95" customWidth="1"/>
    <col min="2" max="2" width="2.5" style="108" customWidth="1"/>
    <col min="3" max="3" width="50" style="108" customWidth="1"/>
    <col min="4" max="4" width="8.5" style="149" customWidth="1"/>
    <col min="5" max="6" width="9.1640625" style="149"/>
    <col min="7" max="7" width="50" style="108" customWidth="1"/>
    <col min="8" max="8" width="45.6640625" style="108" customWidth="1"/>
    <col min="9" max="9" width="9.1640625" style="301" customWidth="1"/>
    <col min="10" max="11" width="9.1640625" style="301" hidden="1" customWidth="1"/>
    <col min="12" max="13" width="9.1640625" style="301" customWidth="1"/>
    <col min="14" max="14" width="9.1640625" style="301"/>
    <col min="15" max="16" width="9.1640625" style="301" customWidth="1"/>
    <col min="17" max="16384" width="9.1640625" style="301"/>
  </cols>
  <sheetData>
    <row r="1" spans="1:11" s="329" customFormat="1" ht="33.75" customHeight="1">
      <c r="A1" s="1034" t="s">
        <v>1003</v>
      </c>
      <c r="B1" s="1034"/>
      <c r="C1" s="1034"/>
      <c r="D1" s="1034"/>
      <c r="E1" s="1034"/>
      <c r="F1" s="1034"/>
      <c r="G1" s="1034"/>
      <c r="H1" s="1034"/>
      <c r="J1" s="301"/>
      <c r="K1" s="301"/>
    </row>
    <row r="2" spans="1:11" s="329" customFormat="1" ht="30">
      <c r="A2" s="302" t="s">
        <v>103</v>
      </c>
      <c r="B2" s="787" t="s">
        <v>104</v>
      </c>
      <c r="C2" s="787"/>
      <c r="D2" s="303" t="s">
        <v>1004</v>
      </c>
      <c r="E2" s="303" t="s">
        <v>106</v>
      </c>
      <c r="F2" s="303" t="s">
        <v>107</v>
      </c>
      <c r="G2" s="304" t="s">
        <v>108</v>
      </c>
      <c r="H2" s="304" t="s">
        <v>95</v>
      </c>
    </row>
    <row r="3" spans="1:11" ht="60">
      <c r="A3" s="374" t="s">
        <v>1005</v>
      </c>
      <c r="B3" s="452" t="s">
        <v>1006</v>
      </c>
      <c r="C3" s="452"/>
      <c r="D3" s="306">
        <f>IF(E3="N/A",0,IF(E3="Answer all sub questions",2,IF(E3="Yes",2,IF(E3="Partial",2,IF(E3="No",2,IF(E3="",2))))))</f>
        <v>2</v>
      </c>
      <c r="E3" s="82"/>
      <c r="F3" s="306">
        <f>IF(E3="N/A",D3,IF(E3="Answer all sub questions",0,IF(E3="Yes",D3,IF(E3="Partial",1,IF(E3="No",0,IF(E3="",0))))))</f>
        <v>0</v>
      </c>
      <c r="G3" s="5"/>
      <c r="H3" s="307" t="s">
        <v>1007</v>
      </c>
    </row>
    <row r="4" spans="1:11" ht="42.75" customHeight="1">
      <c r="A4" s="389" t="s">
        <v>1005</v>
      </c>
      <c r="B4" s="452" t="s">
        <v>1008</v>
      </c>
      <c r="C4" s="452"/>
      <c r="D4" s="306">
        <f>IF(E4="N/A",0,IF(E4="Answer all sub questions",2,IF(E4="Yes",2,IF(E4="Partial",2,IF(E4="No",2,IF(E4="",2))))))</f>
        <v>2</v>
      </c>
      <c r="E4" s="82"/>
      <c r="F4" s="306">
        <f>IF(E4="N/A",D4,IF(E4="Answer all sub questions",0,IF(E4="Yes",D4,IF(E4="Partial",1,IF(E4="No",0,IF(E4="",0))))))</f>
        <v>0</v>
      </c>
      <c r="G4" s="84"/>
      <c r="H4" s="307" t="s">
        <v>1009</v>
      </c>
    </row>
    <row r="5" spans="1:11" ht="39.75" customHeight="1">
      <c r="A5" s="594" t="s">
        <v>1010</v>
      </c>
      <c r="B5" s="559" t="s">
        <v>1011</v>
      </c>
      <c r="C5" s="452"/>
      <c r="D5" s="1053">
        <f>IF(E5="All N/A",0,IF(E5="Answer all sub questions",3,IF(E5="Yes",3,IF(E5="Partial",3,IF(E5="No",3,IF(E5="",3))))))</f>
        <v>3</v>
      </c>
      <c r="E5" s="309" t="str">
        <f>IF(K21&gt;17,"Answer all sub questions",IF(K21=(16*1.001),"All N/A",IF(K21&gt;=16,"Yes",IF(K21=15.015,"No",IF(K21=14.014,"No",IF(K21=13.013,"No",IF(K21=12.012,"No",IF(K21=11.011,"No",IF(K21=10.01,"No",IF(K21=9.009,"No",IF(K21=8.008,"No",IF(K21=7.007,"No",IF(K21=6.006,"No",IF(K21=5.005,"No",IF(K21=4.004,"No",IF(K21=3.003,"No",IF(K21=2.002,"No",IF(K21=1.001,"No",IF(K21=0,"No",IF(K21&gt;=0.5,"Partial",IF(K21&lt;=15.5,"Partial")))))))))))))))))))))</f>
        <v>Answer all sub questions</v>
      </c>
      <c r="F5" s="1053">
        <f>IF(E5="All N/A",D5,IF(E5="Answer all sub questions",0,IF(E5="Yes",D5,IF(E5="Partial",1,IF(E5="No",0,IF(E5="",0))))))</f>
        <v>0</v>
      </c>
      <c r="G5" s="84"/>
      <c r="H5" s="1061" t="s">
        <v>1012</v>
      </c>
    </row>
    <row r="6" spans="1:11" ht="15">
      <c r="A6" s="1082"/>
      <c r="B6" s="331"/>
      <c r="C6" s="316" t="s">
        <v>1013</v>
      </c>
      <c r="D6" s="1054"/>
      <c r="E6" s="82"/>
      <c r="F6" s="1054"/>
      <c r="G6" s="5"/>
      <c r="H6" s="1062"/>
      <c r="J6" s="301">
        <f t="shared" ref="J6:J21" si="0">IF(E6="",100,IF(E6="Yes",1,IF(E6="No",0,IF(E6="Partial",0.5,IF(E6="N/A",1.001)))))</f>
        <v>100</v>
      </c>
    </row>
    <row r="7" spans="1:11" ht="15">
      <c r="A7" s="1082"/>
      <c r="B7" s="331"/>
      <c r="C7" s="316" t="s">
        <v>1014</v>
      </c>
      <c r="D7" s="1054"/>
      <c r="E7" s="82"/>
      <c r="F7" s="1054"/>
      <c r="G7" s="5"/>
      <c r="H7" s="1062"/>
      <c r="J7" s="301">
        <f t="shared" si="0"/>
        <v>100</v>
      </c>
    </row>
    <row r="8" spans="1:11" ht="15">
      <c r="A8" s="1082"/>
      <c r="B8" s="331"/>
      <c r="C8" s="316" t="s">
        <v>1015</v>
      </c>
      <c r="D8" s="1054"/>
      <c r="E8" s="82"/>
      <c r="F8" s="1054"/>
      <c r="G8" s="5"/>
      <c r="H8" s="1062"/>
      <c r="J8" s="301">
        <f t="shared" si="0"/>
        <v>100</v>
      </c>
    </row>
    <row r="9" spans="1:11" ht="15">
      <c r="A9" s="1082"/>
      <c r="B9" s="331"/>
      <c r="C9" s="316" t="s">
        <v>1016</v>
      </c>
      <c r="D9" s="1054"/>
      <c r="E9" s="82"/>
      <c r="F9" s="1054"/>
      <c r="G9" s="5"/>
      <c r="H9" s="1062"/>
      <c r="J9" s="301">
        <f t="shared" si="0"/>
        <v>100</v>
      </c>
    </row>
    <row r="10" spans="1:11" ht="15">
      <c r="A10" s="1082"/>
      <c r="B10" s="331"/>
      <c r="C10" s="316" t="s">
        <v>1017</v>
      </c>
      <c r="D10" s="1054"/>
      <c r="E10" s="82"/>
      <c r="F10" s="1054"/>
      <c r="G10" s="5"/>
      <c r="H10" s="1062"/>
      <c r="J10" s="301">
        <f t="shared" si="0"/>
        <v>100</v>
      </c>
    </row>
    <row r="11" spans="1:11" ht="30">
      <c r="A11" s="1082"/>
      <c r="B11" s="331"/>
      <c r="C11" s="316" t="s">
        <v>1018</v>
      </c>
      <c r="D11" s="1054"/>
      <c r="E11" s="82"/>
      <c r="F11" s="1054"/>
      <c r="G11" s="5"/>
      <c r="H11" s="1062"/>
      <c r="J11" s="301">
        <f t="shared" si="0"/>
        <v>100</v>
      </c>
    </row>
    <row r="12" spans="1:11" ht="15">
      <c r="A12" s="1082"/>
      <c r="B12" s="331"/>
      <c r="C12" s="316" t="s">
        <v>1019</v>
      </c>
      <c r="D12" s="1054"/>
      <c r="E12" s="82"/>
      <c r="F12" s="1054"/>
      <c r="G12" s="5"/>
      <c r="H12" s="1062"/>
      <c r="J12" s="301">
        <f t="shared" si="0"/>
        <v>100</v>
      </c>
    </row>
    <row r="13" spans="1:11" ht="15">
      <c r="A13" s="1082"/>
      <c r="B13" s="331"/>
      <c r="C13" s="316" t="s">
        <v>1020</v>
      </c>
      <c r="D13" s="1054"/>
      <c r="E13" s="82"/>
      <c r="F13" s="1054"/>
      <c r="G13" s="5"/>
      <c r="H13" s="1062"/>
      <c r="J13" s="301">
        <f t="shared" si="0"/>
        <v>100</v>
      </c>
    </row>
    <row r="14" spans="1:11" ht="15">
      <c r="A14" s="1082"/>
      <c r="B14" s="331"/>
      <c r="C14" s="316" t="s">
        <v>1021</v>
      </c>
      <c r="D14" s="1054"/>
      <c r="E14" s="82"/>
      <c r="F14" s="1054"/>
      <c r="G14" s="5"/>
      <c r="H14" s="1062"/>
      <c r="J14" s="301">
        <f t="shared" si="0"/>
        <v>100</v>
      </c>
    </row>
    <row r="15" spans="1:11" ht="30">
      <c r="A15" s="1082"/>
      <c r="B15" s="331"/>
      <c r="C15" s="316" t="s">
        <v>1022</v>
      </c>
      <c r="D15" s="1054"/>
      <c r="E15" s="82"/>
      <c r="F15" s="1054"/>
      <c r="G15" s="5"/>
      <c r="H15" s="1062"/>
      <c r="J15" s="301">
        <f t="shared" si="0"/>
        <v>100</v>
      </c>
    </row>
    <row r="16" spans="1:11" ht="15">
      <c r="A16" s="1082"/>
      <c r="B16" s="331"/>
      <c r="C16" s="316" t="s">
        <v>1023</v>
      </c>
      <c r="D16" s="1054"/>
      <c r="E16" s="82"/>
      <c r="F16" s="1054"/>
      <c r="G16" s="5"/>
      <c r="H16" s="1062"/>
      <c r="J16" s="301">
        <f t="shared" si="0"/>
        <v>100</v>
      </c>
    </row>
    <row r="17" spans="1:11" ht="15">
      <c r="A17" s="1082"/>
      <c r="B17" s="331"/>
      <c r="C17" s="316" t="s">
        <v>1024</v>
      </c>
      <c r="D17" s="1054"/>
      <c r="E17" s="82"/>
      <c r="F17" s="1054"/>
      <c r="G17" s="5"/>
      <c r="H17" s="1062"/>
      <c r="J17" s="301">
        <f t="shared" si="0"/>
        <v>100</v>
      </c>
    </row>
    <row r="18" spans="1:11" ht="30">
      <c r="A18" s="1082"/>
      <c r="B18" s="331"/>
      <c r="C18" s="316" t="s">
        <v>1025</v>
      </c>
      <c r="D18" s="1054"/>
      <c r="E18" s="82"/>
      <c r="F18" s="1054"/>
      <c r="G18" s="5"/>
      <c r="H18" s="1062"/>
      <c r="J18" s="301">
        <f t="shared" si="0"/>
        <v>100</v>
      </c>
    </row>
    <row r="19" spans="1:11" ht="45">
      <c r="A19" s="1082"/>
      <c r="B19" s="331"/>
      <c r="C19" s="312" t="s">
        <v>1026</v>
      </c>
      <c r="D19" s="1054"/>
      <c r="E19" s="82"/>
      <c r="F19" s="1054"/>
      <c r="G19" s="5"/>
      <c r="H19" s="1062"/>
      <c r="J19" s="301">
        <f t="shared" si="0"/>
        <v>100</v>
      </c>
    </row>
    <row r="20" spans="1:11" ht="30">
      <c r="A20" s="1082"/>
      <c r="B20" s="331"/>
      <c r="C20" s="312" t="s">
        <v>1027</v>
      </c>
      <c r="D20" s="1054"/>
      <c r="E20" s="82"/>
      <c r="F20" s="1054"/>
      <c r="G20" s="5"/>
      <c r="H20" s="1062"/>
      <c r="J20" s="301">
        <f t="shared" si="0"/>
        <v>100</v>
      </c>
    </row>
    <row r="21" spans="1:11" ht="30">
      <c r="A21" s="1082"/>
      <c r="B21" s="332"/>
      <c r="C21" s="375" t="s">
        <v>1028</v>
      </c>
      <c r="D21" s="1055"/>
      <c r="E21" s="71"/>
      <c r="F21" s="1055"/>
      <c r="G21" s="68"/>
      <c r="H21" s="1062"/>
      <c r="J21" s="301">
        <f t="shared" si="0"/>
        <v>100</v>
      </c>
      <c r="K21" s="357">
        <f>SUM(J6:J21)</f>
        <v>1600</v>
      </c>
    </row>
    <row r="22" spans="1:11" ht="41.25" customHeight="1">
      <c r="A22" s="594" t="s">
        <v>1029</v>
      </c>
      <c r="B22" s="607" t="s">
        <v>1316</v>
      </c>
      <c r="C22" s="559"/>
      <c r="D22" s="1053">
        <f>IF(E22="All N/A",0,IF(E22="Answer all sub questions",2,IF(E22="Yes",2,IF(E22="Partial",2,IF(E22="No",2,IF(E22="",2))))))</f>
        <v>2</v>
      </c>
      <c r="E22" s="309" t="str">
        <f>IF(K35&gt;14,"Answer all sub questions",IF(K35=(13*1.001),"All N/A",IF(K35&gt;=13,"Yes",IF(K35=12.012,"No",IF(K35=11.011,"No",IF(K35=10.01,"No",IF(K35=9.009,"No",IF(K35=8.008,"No",IF(K35=7.007,"No",IF(K35=6.006,"No",IF(K35=5.005,"No",IF(K35=4.004,"No",IF(K35=3.003,"No",IF(K35=2.002,"No",IF(K35=1.001,"No",IF(K35=0,"No",IF(K35&gt;=0.5,"Partial",IF(K35&lt;=12.5,"Partial"))))))))))))))))))</f>
        <v>Answer all sub questions</v>
      </c>
      <c r="F22" s="1053">
        <f>IF(E22="All N/A",D22,IF(E22="Answer all sub questions",0,IF(E22="Yes",D22,IF(E22="Partial",1,IF(E22="No",0,IF(E22="",0))))))</f>
        <v>0</v>
      </c>
      <c r="G22" s="5"/>
      <c r="H22" s="1061" t="s">
        <v>1030</v>
      </c>
    </row>
    <row r="23" spans="1:11" ht="28.5" customHeight="1">
      <c r="A23" s="1082"/>
      <c r="B23" s="173"/>
      <c r="C23" s="390" t="s">
        <v>1317</v>
      </c>
      <c r="D23" s="1054"/>
      <c r="E23" s="71"/>
      <c r="F23" s="1054"/>
      <c r="G23" s="5"/>
      <c r="H23" s="1062"/>
      <c r="J23" s="95">
        <f>IF(E23="",100,IF(E23="Yes",1,IF(E23="No",0,IF(E23="Partial",0.5,IF(E23="N/A",1.001)))))</f>
        <v>100</v>
      </c>
    </row>
    <row r="24" spans="1:11" ht="13.5" customHeight="1">
      <c r="A24" s="1082"/>
      <c r="B24" s="348"/>
      <c r="C24" s="318" t="s">
        <v>1529</v>
      </c>
      <c r="D24" s="1054"/>
      <c r="E24" s="319" t="str">
        <f>IF('General AMR Module'!$Q$236="Answer all sub questions","",IF('General AMR Module'!$Q$236="","",'General AMR Module'!$Q$236))</f>
        <v/>
      </c>
      <c r="F24" s="1054"/>
      <c r="G24" s="1080"/>
      <c r="H24" s="1062"/>
      <c r="J24" s="95">
        <f>IF(E24="",100,IF(E24="Yes",1,IF(E24="No",0,IF(E24="Partial",0.5,IF(E24="N/A",1.001)))))</f>
        <v>100</v>
      </c>
    </row>
    <row r="25" spans="1:11" ht="13.5" customHeight="1">
      <c r="A25" s="1082"/>
      <c r="B25" s="348"/>
      <c r="C25" s="318" t="s">
        <v>1245</v>
      </c>
      <c r="D25" s="1054"/>
      <c r="E25" s="319" t="str">
        <f>IF('Set Audit Scope'!$F$5="Choose from drop-down menu --&gt;","",IF('Set Audit Scope'!$F$5="","",IF('Set Audit Scope'!$F$5="No","N/A",IF('Set Audit Scope'!$F$5="N/A","N/A",IF('Set Audit Scope'!$F$5="Yes",(IF('Urine Module'!$Q$209="","",IF('Urine Module'!$Q$209&lt;&gt;"",'Urine Module'!$Q$209))))))))</f>
        <v/>
      </c>
      <c r="F25" s="1054"/>
      <c r="G25" s="1080"/>
      <c r="H25" s="1062"/>
      <c r="J25" s="95">
        <f t="shared" ref="J25:J34" si="1">IF(E25="",100,IF(E25="Yes",1,IF(E25="No",0,IF(E25="Partial",0.5,IF(E25="N/A",1.001)))))</f>
        <v>100</v>
      </c>
    </row>
    <row r="26" spans="1:11" ht="13.5" customHeight="1">
      <c r="A26" s="1082"/>
      <c r="B26" s="348"/>
      <c r="C26" s="318" t="s">
        <v>1246</v>
      </c>
      <c r="D26" s="1054"/>
      <c r="E26" s="319" t="str">
        <f>IF('Set Audit Scope'!$F$5="Choose from drop-down menu --&gt;","",IF('Set Audit Scope'!$F$5="","",IF('Set Audit Scope'!$F$5="No","N/A",IF('Set Audit Scope'!$F$5="N/A","N/A",IF('Set Audit Scope'!$F$5="Yes",(IF('Urine Module'!$Q$210="Answer all sub questions","",IF('Urine Module'!$Q$210&lt;&gt;"Answer all sub questions",'Urine Module'!$Q$210))))))))</f>
        <v/>
      </c>
      <c r="F26" s="1054"/>
      <c r="G26" s="1080"/>
      <c r="H26" s="1062"/>
      <c r="J26" s="95">
        <f t="shared" si="1"/>
        <v>100</v>
      </c>
    </row>
    <row r="27" spans="1:11" ht="13.5" customHeight="1">
      <c r="A27" s="1082"/>
      <c r="B27" s="348"/>
      <c r="C27" s="318" t="s">
        <v>1270</v>
      </c>
      <c r="D27" s="1054"/>
      <c r="E27" s="319" t="str">
        <f>IF('Set Audit Scope'!$F$6="Choose from drop-down menu --&gt;","",IF('Set Audit Scope'!$F$6="","",IF('Set Audit Scope'!$F$6="No","N/A",IF('Set Audit Scope'!$F$6="N/A","N/A",IF('Set Audit Scope'!$F$6="Yes",(IF('Feces Module'!$Q$164="","",IF('Feces Module'!$Q$164&lt;&gt;"",'Feces Module'!$Q$164))))))))</f>
        <v/>
      </c>
      <c r="F27" s="1054"/>
      <c r="G27" s="1080"/>
      <c r="H27" s="1062"/>
      <c r="J27" s="95">
        <f t="shared" si="1"/>
        <v>100</v>
      </c>
    </row>
    <row r="28" spans="1:11" ht="13.5" customHeight="1">
      <c r="A28" s="1082"/>
      <c r="B28" s="348"/>
      <c r="C28" s="318" t="s">
        <v>1271</v>
      </c>
      <c r="D28" s="1054"/>
      <c r="E28" s="319" t="str">
        <f>IF('Set Audit Scope'!$F$6="Choose from drop-down menu --&gt;","",IF('Set Audit Scope'!$F$6="","",IF('Set Audit Scope'!$F$6="No","N/A",IF('Set Audit Scope'!$F$6="N/A","N/A",IF('Set Audit Scope'!$F$6="Yes",(IF('Feces Module'!$Q$165="Answer all sub questions","",IF('Feces Module'!$Q$165&lt;&gt;"Answer all sub questions",'Feces Module'!$Q$165))))))))</f>
        <v/>
      </c>
      <c r="F28" s="1054"/>
      <c r="G28" s="1080"/>
      <c r="H28" s="1062"/>
      <c r="J28" s="95">
        <f t="shared" si="1"/>
        <v>100</v>
      </c>
    </row>
    <row r="29" spans="1:11" ht="13.5" customHeight="1">
      <c r="A29" s="1082"/>
      <c r="B29" s="348"/>
      <c r="C29" s="318" t="s">
        <v>1296</v>
      </c>
      <c r="D29" s="1054"/>
      <c r="E29" s="319" t="str">
        <f>IF('Set Audit Scope'!$F$7="Choose from drop-down menu --&gt;","",IF('Set Audit Scope'!$F$7="","",IF('Set Audit Scope'!$F$7="No","N/A",IF('Set Audit Scope'!$F$7="N/A","N/A",IF('Set Audit Scope'!$F$7="Yes",(IF('Blood Module'!$Q$217="","",IF('Blood Module'!$Q$217&lt;&gt;"",'Blood Module'!$Q$217))))))))</f>
        <v/>
      </c>
      <c r="F29" s="1054"/>
      <c r="G29" s="1080"/>
      <c r="H29" s="1062"/>
      <c r="J29" s="95">
        <f t="shared" si="1"/>
        <v>100</v>
      </c>
    </row>
    <row r="30" spans="1:11" ht="13.5" customHeight="1">
      <c r="A30" s="1082"/>
      <c r="B30" s="348"/>
      <c r="C30" s="318" t="s">
        <v>1297</v>
      </c>
      <c r="D30" s="1054"/>
      <c r="E30" s="319" t="str">
        <f>IF('Set Audit Scope'!$F$7="Choose from drop-down menu --&gt;","",IF('Set Audit Scope'!$F$7="","",IF('Set Audit Scope'!$F$7="No","N/A",IF('Set Audit Scope'!$F$7="N/A","N/A",IF('Set Audit Scope'!$F$7="Yes",(IF('Blood Module'!$Q$218="Answer all sub questions","",IF('Blood Module'!$Q$218&lt;&gt;"Answer all sub questions",'Blood Module'!$Q$218))))))))</f>
        <v/>
      </c>
      <c r="F30" s="1054"/>
      <c r="G30" s="1080"/>
      <c r="H30" s="1062"/>
      <c r="J30" s="95">
        <f t="shared" ref="J30" si="2">IF(E30="",100,IF(E30="Yes",1,IF(E30="No",0,IF(E30="Partial",0.5,IF(E30="N/A",1.001)))))</f>
        <v>100</v>
      </c>
    </row>
    <row r="31" spans="1:11" ht="13.5" customHeight="1">
      <c r="A31" s="1082"/>
      <c r="B31" s="345"/>
      <c r="C31" s="318" t="s">
        <v>2192</v>
      </c>
      <c r="D31" s="1054"/>
      <c r="E31" s="319" t="str">
        <f>IF('Set Audit Scope'!$F$8="Choose from drop-down menu --&gt;","",IF('Set Audit Scope'!$F$8="","",IF('Set Audit Scope'!$F$8="No","N/A",IF('Set Audit Scope'!$F$8="N/A","N/A",IF('Set Audit Scope'!$F$8="Yes",(IF('Genital Module'!$Q$144="","",IF('Genital Module'!$Q$144&lt;&gt;"",'Genital Module'!$Q$144))))))))</f>
        <v/>
      </c>
      <c r="F31" s="1054"/>
      <c r="G31" s="1080"/>
      <c r="H31" s="1062"/>
      <c r="J31" s="95">
        <f>IF(E31="",100,IF(E31="Yes",1,IF(E31="No",0,IF(E31="Partial",0.5,IF(E31="N/A",1.001)))))</f>
        <v>100</v>
      </c>
    </row>
    <row r="32" spans="1:11" ht="13.5" customHeight="1">
      <c r="A32" s="1082"/>
      <c r="B32" s="348"/>
      <c r="C32" s="318" t="s">
        <v>2227</v>
      </c>
      <c r="D32" s="1054"/>
      <c r="E32" s="319" t="str">
        <f>IF('Set Audit Scope'!$F$9="Choose from drop-down menu --&gt;","",IF('Set Audit Scope'!$F$9="","",IF('Set Audit Scope'!$F$9="No","N/A",IF('Set Audit Scope'!$F$9="N/A","N/A",IF('Set Audit Scope'!$F$9="Yes",(IF('Pulmonary Module'!$Q$221="","",IF('Pulmonary Module'!$Q$221&lt;&gt;"",'Pulmonary Module'!$Q$221))))))))</f>
        <v/>
      </c>
      <c r="F32" s="1054"/>
      <c r="G32" s="1080"/>
      <c r="H32" s="1062"/>
      <c r="J32" s="95">
        <f t="shared" ref="J32" si="3">IF(E32="",100,IF(E32="Yes",1,IF(E32="No",0,IF(E32="Partial",0.5,IF(E32="N/A",1.001)))))</f>
        <v>100</v>
      </c>
    </row>
    <row r="33" spans="1:11" ht="13.5" customHeight="1">
      <c r="A33" s="1082"/>
      <c r="B33" s="345"/>
      <c r="C33" s="318" t="s">
        <v>2228</v>
      </c>
      <c r="D33" s="1054"/>
      <c r="E33" s="319" t="str">
        <f>IF('Set Audit Scope'!$F$9="Choose from drop-down menu --&gt;","",IF('Set Audit Scope'!$F$9="","",IF('Set Audit Scope'!$F$9="No","N/A",IF('Set Audit Scope'!$F$9="N/A","N/A",IF('Set Audit Scope'!$F$9="Yes",(IF('Pulmonary Module'!$Q$222="Answer all sub questions","",IF('Pulmonary Module'!$Q$222&lt;&gt;"Answer all sub questions",'Pulmonary Module'!$Q$222))))))))</f>
        <v/>
      </c>
      <c r="F33" s="1054"/>
      <c r="G33" s="1080"/>
      <c r="H33" s="1062"/>
      <c r="J33" s="95">
        <f>IF(E33="",100,IF(E33="Yes",1,IF(E33="No",0,IF(E33="Partial",0.5,IF(E33="N/A",1.001)))))</f>
        <v>100</v>
      </c>
    </row>
    <row r="34" spans="1:11" ht="13.5" customHeight="1">
      <c r="A34" s="1082"/>
      <c r="B34" s="348"/>
      <c r="C34" s="318" t="s">
        <v>2260</v>
      </c>
      <c r="D34" s="1054"/>
      <c r="E34" s="319" t="str">
        <f>IF('Set Audit Scope'!$F$10="Choose from drop-down menu --&gt;","",IF('Set Audit Scope'!$F$10="","",IF('Set Audit Scope'!$F$10="No","N/A",IF('Set Audit Scope'!$F$10="N/A","N/A",IF('Set Audit Scope'!$F$10="Yes",(IF('Wound Module'!$Q$186="","",IF('Wound Module'!$Q$186&lt;&gt;"",'Wound Module'!$Q$186))))))))</f>
        <v/>
      </c>
      <c r="F34" s="1054"/>
      <c r="G34" s="1080"/>
      <c r="H34" s="1062"/>
      <c r="J34" s="95">
        <f t="shared" si="1"/>
        <v>100</v>
      </c>
    </row>
    <row r="35" spans="1:11" ht="13.5" customHeight="1">
      <c r="A35" s="593"/>
      <c r="B35" s="345"/>
      <c r="C35" s="318" t="s">
        <v>2261</v>
      </c>
      <c r="D35" s="1055"/>
      <c r="E35" s="319" t="str">
        <f>IF('Set Audit Scope'!$F$10="Choose from drop-down menu --&gt;","",IF('Set Audit Scope'!$F$10="","",IF('Set Audit Scope'!$F$10="No","N/A",IF('Set Audit Scope'!$F$10="N/A","N/A",IF('Set Audit Scope'!$F$10="Yes",(IF('Wound Module'!$Q$187="Answer all sub questions","",IF('Wound Module'!$Q$187&lt;&gt;"Answer all sub questions",'Wound Module'!$Q$187))))))))</f>
        <v/>
      </c>
      <c r="F35" s="1055"/>
      <c r="G35" s="1081"/>
      <c r="H35" s="1063"/>
      <c r="J35" s="95">
        <f>IF(E35="",100,IF(E35="Yes",1,IF(E35="No",0,IF(E35="Partial",0.5,IF(E35="N/A",1.001)))))</f>
        <v>100</v>
      </c>
      <c r="K35" s="301">
        <f>SUM(J23:J35)</f>
        <v>1300</v>
      </c>
    </row>
    <row r="36" spans="1:11" ht="57" customHeight="1">
      <c r="A36" s="389" t="s">
        <v>1031</v>
      </c>
      <c r="B36" s="607" t="s">
        <v>1032</v>
      </c>
      <c r="C36" s="559"/>
      <c r="D36" s="306">
        <f>IF(E36="N/A",0,IF(E36="Answer all sub questions",2,IF(E36="Yes",2,IF(E36="Partial",2,IF(E36="No",2,IF(E36="",2))))))</f>
        <v>2</v>
      </c>
      <c r="E36" s="82"/>
      <c r="F36" s="306">
        <f>IF(E36="N/A",D36,IF(E36="Answer all sub questions",0,IF(E36="Yes",D36,IF(E36="Partial",1,IF(E36="No",0,IF(E36="",0))))))</f>
        <v>0</v>
      </c>
      <c r="G36" s="5"/>
      <c r="H36" s="307" t="s">
        <v>1033</v>
      </c>
    </row>
    <row r="37" spans="1:11" ht="71.25" customHeight="1">
      <c r="A37" s="389" t="s">
        <v>1034</v>
      </c>
      <c r="B37" s="558" t="s">
        <v>1035</v>
      </c>
      <c r="C37" s="559"/>
      <c r="D37" s="1053">
        <f t="shared" ref="D37" si="4">IF(E37="All N/A",0,IF(E37="Answer all sub questions",2,IF(E37="Yes",2,IF(E37="Partial",2,IF(E37="No",2,IF(E37="",2))))))</f>
        <v>2</v>
      </c>
      <c r="E37" s="309" t="str">
        <f>IF(K43&gt;6,"Answer all sub questions",IF(K43=(5*1.001),"All N/A",IF(K43&gt;=5,"Yes",IF(K43=4.004,"No",IF(K43=3.003,"No",IF(K43=2.002,"No",IF(K43=1.001,"No",IF(K43=0,"No",IF(K43&gt;=0.5,"Partial",IF(K43&lt;=4.5,"Partial"))))))))))</f>
        <v>Answer all sub questions</v>
      </c>
      <c r="F37" s="1053">
        <f>IF(E37="All N/A",D37,IF(E37="Answer all sub questions",0,IF(E37="Yes",D37,IF(E37="Partial",1,IF(E37="No",0,IF(E37="",0))))))</f>
        <v>0</v>
      </c>
      <c r="G37" s="8"/>
      <c r="H37" s="1101" t="s">
        <v>1036</v>
      </c>
    </row>
    <row r="38" spans="1:11">
      <c r="A38" s="391"/>
      <c r="B38" s="558" t="s">
        <v>1037</v>
      </c>
      <c r="C38" s="559"/>
      <c r="D38" s="1054"/>
      <c r="E38" s="309"/>
      <c r="F38" s="1054"/>
      <c r="G38" s="336"/>
      <c r="H38" s="1101"/>
    </row>
    <row r="39" spans="1:11" ht="15">
      <c r="A39" s="392"/>
      <c r="B39" s="331"/>
      <c r="C39" s="316" t="s">
        <v>1038</v>
      </c>
      <c r="D39" s="1054"/>
      <c r="E39" s="82"/>
      <c r="F39" s="1054"/>
      <c r="G39" s="8"/>
      <c r="H39" s="1101"/>
      <c r="J39" s="301">
        <f t="shared" ref="J39:J43" si="5">IF(E39="",100,IF(E39="Yes",1,IF(E39="No",0,IF(E39="Partial",0.5,IF(E39="N/A",1.001)))))</f>
        <v>100</v>
      </c>
    </row>
    <row r="40" spans="1:11" ht="15">
      <c r="A40" s="391"/>
      <c r="B40" s="331"/>
      <c r="C40" s="316" t="s">
        <v>1039</v>
      </c>
      <c r="D40" s="1054"/>
      <c r="E40" s="82"/>
      <c r="F40" s="1054"/>
      <c r="G40" s="8"/>
      <c r="H40" s="1101"/>
      <c r="J40" s="301">
        <f t="shared" si="5"/>
        <v>100</v>
      </c>
    </row>
    <row r="41" spans="1:11" ht="15">
      <c r="A41" s="391"/>
      <c r="B41" s="331"/>
      <c r="C41" s="316" t="s">
        <v>1040</v>
      </c>
      <c r="D41" s="1054"/>
      <c r="E41" s="82"/>
      <c r="F41" s="1054"/>
      <c r="G41" s="8"/>
      <c r="H41" s="1101"/>
      <c r="J41" s="301">
        <f t="shared" si="5"/>
        <v>100</v>
      </c>
    </row>
    <row r="42" spans="1:11" ht="15">
      <c r="A42" s="391"/>
      <c r="B42" s="331"/>
      <c r="C42" s="316" t="s">
        <v>1041</v>
      </c>
      <c r="D42" s="1054"/>
      <c r="E42" s="82"/>
      <c r="F42" s="1054"/>
      <c r="G42" s="8"/>
      <c r="H42" s="1101"/>
      <c r="J42" s="301">
        <f t="shared" si="5"/>
        <v>100</v>
      </c>
    </row>
    <row r="43" spans="1:11" ht="45">
      <c r="A43" s="393"/>
      <c r="B43" s="331"/>
      <c r="C43" s="316" t="s">
        <v>1042</v>
      </c>
      <c r="D43" s="1055"/>
      <c r="E43" s="82"/>
      <c r="F43" s="1055"/>
      <c r="G43" s="5"/>
      <c r="H43" s="1101"/>
      <c r="J43" s="301">
        <f t="shared" si="5"/>
        <v>100</v>
      </c>
      <c r="K43" s="301">
        <f>SUM(J39:J43)</f>
        <v>500</v>
      </c>
    </row>
    <row r="44" spans="1:11" ht="45" customHeight="1">
      <c r="A44" s="393" t="s">
        <v>1043</v>
      </c>
      <c r="B44" s="607" t="s">
        <v>1044</v>
      </c>
      <c r="C44" s="559"/>
      <c r="D44" s="306">
        <f>IF(E44="N/A",0,IF(E44="Answer all sub questions",2,IF(E44="Yes",2,IF(E44="Partial",2,IF(E44="No",2,IF(E44="",2))))))</f>
        <v>2</v>
      </c>
      <c r="E44" s="82"/>
      <c r="F44" s="306">
        <f>IF(E44="N/A",D44,IF(E44="Answer all sub questions",0,IF(E44="Yes",D44,IF(E44="Partial",1,IF(E44="No",0,IF(E44="",0))))))</f>
        <v>0</v>
      </c>
      <c r="G44" s="5"/>
      <c r="H44" s="307" t="s">
        <v>1045</v>
      </c>
    </row>
    <row r="45" spans="1:11" ht="42.75" customHeight="1">
      <c r="A45" s="389" t="s">
        <v>1046</v>
      </c>
      <c r="B45" s="607" t="s">
        <v>1047</v>
      </c>
      <c r="C45" s="559"/>
      <c r="D45" s="306">
        <f>IF(E45="N/A",0,IF(E45="Answer all sub questions",2,IF(E45="Yes",2,IF(E45="Partial",2,IF(E45="No",2,IF(E45="",2))))))</f>
        <v>2</v>
      </c>
      <c r="E45" s="82"/>
      <c r="F45" s="306">
        <f>IF(E45="N/A",D45,IF(E45="Answer all sub questions",0,IF(E45="Yes",D45,IF(E45="Partial",1,IF(E45="No",0,IF(E45="",0))))))</f>
        <v>0</v>
      </c>
      <c r="G45" s="5"/>
      <c r="H45" s="307" t="s">
        <v>1048</v>
      </c>
    </row>
    <row r="46" spans="1:11" ht="41.25" customHeight="1">
      <c r="A46" s="389" t="s">
        <v>1049</v>
      </c>
      <c r="B46" s="1102" t="s">
        <v>1050</v>
      </c>
      <c r="C46" s="1083"/>
      <c r="D46" s="1053">
        <f t="shared" ref="D46" si="6">IF(E46="All N/A",0,IF(E46="Answer all sub questions",2,IF(E46="Yes",2,IF(E46="Partial",2,IF(E46="No",2,IF(E46="",2))))))</f>
        <v>2</v>
      </c>
      <c r="E46" s="309" t="str">
        <f>IF(K50&gt;4,"Answer all sub questions",IF(K50=(3*1.001),"All N/A",IF(K50&gt;=3,"Yes",IF(K50=2.002,"No",IF(K50=1.001,"No",IF(K50=0,"No",IF(K50&gt;=0.5,"Partial",IF(K50&lt;=2.5,"Partial"))))))))</f>
        <v>Answer all sub questions</v>
      </c>
      <c r="F46" s="1053">
        <f>IF(E46="All N/A",D46,IF(E46="Answer all sub questions",0,IF(E46="Yes",D46,IF(E46="Partial",1,IF(E46="No",0,IF(E46="",0))))))</f>
        <v>0</v>
      </c>
      <c r="G46" s="5"/>
      <c r="H46" s="1072" t="s">
        <v>1051</v>
      </c>
    </row>
    <row r="47" spans="1:11">
      <c r="A47" s="391"/>
      <c r="B47" s="554" t="s">
        <v>1052</v>
      </c>
      <c r="C47" s="596"/>
      <c r="D47" s="1054"/>
      <c r="E47" s="309"/>
      <c r="F47" s="1054"/>
      <c r="G47" s="221"/>
      <c r="H47" s="1072"/>
    </row>
    <row r="48" spans="1:11" ht="45">
      <c r="A48" s="392"/>
      <c r="B48" s="331"/>
      <c r="C48" s="316" t="s">
        <v>1053</v>
      </c>
      <c r="D48" s="1054"/>
      <c r="E48" s="82"/>
      <c r="F48" s="1054"/>
      <c r="G48" s="5"/>
      <c r="H48" s="1072"/>
      <c r="J48" s="301">
        <f t="shared" ref="J48:J50" si="7">IF(E48="",100,IF(E48="Yes",1,IF(E48="No",0,IF(E48="Partial",0.5,IF(E48="N/A",1.001)))))</f>
        <v>100</v>
      </c>
    </row>
    <row r="49" spans="1:11" ht="30">
      <c r="A49" s="391"/>
      <c r="B49" s="331"/>
      <c r="C49" s="316" t="s">
        <v>1054</v>
      </c>
      <c r="D49" s="1054"/>
      <c r="E49" s="82"/>
      <c r="F49" s="1054"/>
      <c r="G49" s="5"/>
      <c r="H49" s="1072"/>
      <c r="J49" s="301">
        <f t="shared" si="7"/>
        <v>100</v>
      </c>
    </row>
    <row r="50" spans="1:11" ht="30">
      <c r="A50" s="391"/>
      <c r="B50" s="331"/>
      <c r="C50" s="316" t="s">
        <v>1055</v>
      </c>
      <c r="D50" s="1055"/>
      <c r="E50" s="82"/>
      <c r="F50" s="1055"/>
      <c r="G50" s="5"/>
      <c r="H50" s="1072"/>
      <c r="J50" s="301">
        <f t="shared" si="7"/>
        <v>100</v>
      </c>
      <c r="K50" s="301">
        <f>SUM(J48:J50)</f>
        <v>300</v>
      </c>
    </row>
    <row r="51" spans="1:11" ht="40.5" customHeight="1">
      <c r="A51" s="1094" t="s">
        <v>279</v>
      </c>
      <c r="B51" s="1102" t="s">
        <v>1056</v>
      </c>
      <c r="C51" s="1083"/>
      <c r="D51" s="1053">
        <f t="shared" ref="D51" si="8">IF(E51="All N/A",0,IF(E51="Answer all sub questions",2,IF(E51="Yes",2,IF(E51="Partial",2,IF(E51="No",2,IF(E51="",2))))))</f>
        <v>2</v>
      </c>
      <c r="E51" s="309" t="str">
        <f>IF(K55&gt;4,"Answer all sub questions",IF(K55=(3*1.001),"All N/A",IF(K55&gt;=3,"Yes",IF(K55=2.002,"No",IF(K55=1.001,"No",IF(K55=0,"No",IF(K55&gt;=0.5,"Partial",IF(K55&lt;=2.5,"Partial"))))))))</f>
        <v>Answer all sub questions</v>
      </c>
      <c r="F51" s="1053">
        <f>IF(E51="All N/A",D51,IF(E51="Answer all sub questions",0,IF(E51="Yes",D51,IF(E51="Partial",1,IF(E51="No",0,IF(E51="",0))))))</f>
        <v>0</v>
      </c>
      <c r="G51" s="5"/>
      <c r="H51" s="1061" t="s">
        <v>1057</v>
      </c>
    </row>
    <row r="52" spans="1:11">
      <c r="A52" s="1095"/>
      <c r="B52" s="558" t="s">
        <v>1052</v>
      </c>
      <c r="C52" s="559"/>
      <c r="D52" s="1054"/>
      <c r="E52" s="309"/>
      <c r="F52" s="1054"/>
      <c r="G52" s="221"/>
      <c r="H52" s="1062"/>
    </row>
    <row r="53" spans="1:11" ht="15">
      <c r="A53" s="1095"/>
      <c r="B53" s="331"/>
      <c r="C53" s="316" t="s">
        <v>1058</v>
      </c>
      <c r="D53" s="1054"/>
      <c r="E53" s="82"/>
      <c r="F53" s="1054"/>
      <c r="G53" s="5"/>
      <c r="H53" s="1062"/>
      <c r="J53" s="301">
        <f t="shared" ref="J53:J55" si="9">IF(E53="",100,IF(E53="Yes",1,IF(E53="No",0,IF(E53="Partial",0.5,IF(E53="N/A",1.001)))))</f>
        <v>100</v>
      </c>
    </row>
    <row r="54" spans="1:11" ht="26.25" customHeight="1">
      <c r="A54" s="1095"/>
      <c r="B54" s="331"/>
      <c r="C54" s="316" t="s">
        <v>1059</v>
      </c>
      <c r="D54" s="1054"/>
      <c r="E54" s="82"/>
      <c r="F54" s="1054"/>
      <c r="G54" s="5"/>
      <c r="H54" s="1062"/>
      <c r="J54" s="301">
        <f t="shared" si="9"/>
        <v>100</v>
      </c>
    </row>
    <row r="55" spans="1:11" ht="30">
      <c r="A55" s="1095"/>
      <c r="B55" s="331"/>
      <c r="C55" s="316" t="s">
        <v>1060</v>
      </c>
      <c r="D55" s="1054"/>
      <c r="E55" s="82"/>
      <c r="F55" s="1054"/>
      <c r="G55" s="5"/>
      <c r="H55" s="1062"/>
      <c r="J55" s="301">
        <f t="shared" si="9"/>
        <v>100</v>
      </c>
      <c r="K55" s="301">
        <f>SUM(J53:J55)</f>
        <v>300</v>
      </c>
    </row>
    <row r="56" spans="1:11">
      <c r="A56" s="393"/>
      <c r="B56" s="536" t="s">
        <v>186</v>
      </c>
      <c r="C56" s="536"/>
      <c r="D56" s="228">
        <f>SUM(D3:D55)</f>
        <v>21</v>
      </c>
      <c r="E56" s="228"/>
      <c r="F56" s="228">
        <f>SUM(F3:F55)</f>
        <v>0</v>
      </c>
      <c r="G56" s="136"/>
      <c r="H56" s="221"/>
    </row>
    <row r="58" spans="1:11" hidden="1">
      <c r="A58" s="329"/>
    </row>
    <row r="59" spans="1:11" hidden="1">
      <c r="A59" s="301" t="s">
        <v>26</v>
      </c>
    </row>
    <row r="60" spans="1:11" hidden="1">
      <c r="A60" s="301" t="s">
        <v>187</v>
      </c>
      <c r="D60" s="95"/>
      <c r="E60" s="95"/>
      <c r="F60" s="95"/>
    </row>
    <row r="61" spans="1:11" hidden="1">
      <c r="A61" s="301" t="s">
        <v>29</v>
      </c>
    </row>
    <row r="62" spans="1:11" hidden="1">
      <c r="A62" s="301" t="s">
        <v>76</v>
      </c>
    </row>
  </sheetData>
  <sheetProtection algorithmName="SHA-512" hashValue="9fFJd2F3VbX1xcTTYJDySXc3jt9yvw8vvOaGlf7MyiMzwKDCvMZE3s0geE3+WBUzRRdDpxHntqnDphtYHC1IIw==" saltValue="LEQalQR0dhYcrl88fdY7sQ==" spinCount="100000" sheet="1" objects="1" scenarios="1"/>
  <mergeCells count="35">
    <mergeCell ref="A22:A35"/>
    <mergeCell ref="D22:D35"/>
    <mergeCell ref="F22:F35"/>
    <mergeCell ref="G24:G35"/>
    <mergeCell ref="H22:H35"/>
    <mergeCell ref="B4:C4"/>
    <mergeCell ref="H5:H21"/>
    <mergeCell ref="D5:D21"/>
    <mergeCell ref="F5:F21"/>
    <mergeCell ref="A5:A21"/>
    <mergeCell ref="B56:C56"/>
    <mergeCell ref="B36:C36"/>
    <mergeCell ref="B37:C37"/>
    <mergeCell ref="B44:C44"/>
    <mergeCell ref="B45:C45"/>
    <mergeCell ref="B46:C46"/>
    <mergeCell ref="B51:C51"/>
    <mergeCell ref="B38:C38"/>
    <mergeCell ref="B47:C47"/>
    <mergeCell ref="A1:H1"/>
    <mergeCell ref="H51:H55"/>
    <mergeCell ref="A51:A55"/>
    <mergeCell ref="D37:D43"/>
    <mergeCell ref="F37:F43"/>
    <mergeCell ref="D46:D50"/>
    <mergeCell ref="F46:F50"/>
    <mergeCell ref="D51:D55"/>
    <mergeCell ref="F51:F55"/>
    <mergeCell ref="B52:C52"/>
    <mergeCell ref="B2:C2"/>
    <mergeCell ref="H37:H43"/>
    <mergeCell ref="H46:H50"/>
    <mergeCell ref="B5:C5"/>
    <mergeCell ref="B22:C22"/>
    <mergeCell ref="B3:C3"/>
  </mergeCells>
  <dataValidations count="2">
    <dataValidation type="list" allowBlank="1" showInputMessage="1" showErrorMessage="1" sqref="E3:E4 E36" xr:uid="{00000000-0002-0000-1300-000000000000}">
      <formula1>$A$58:$A$61</formula1>
    </dataValidation>
    <dataValidation type="list" allowBlank="1" showInputMessage="1" showErrorMessage="1" sqref="E48:E50 E23 E39:E45 E6:E21 E53:E55" xr:uid="{00000000-0002-0000-1300-000001000000}">
      <formula1>$A$58:$A$62</formula1>
    </dataValidation>
  </dataValidations>
  <pageMargins left="0.7" right="0.7" top="0.75" bottom="0.75" header="0.3" footer="0.3"/>
  <pageSetup paperSize="9"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N26"/>
  <sheetViews>
    <sheetView zoomScaleNormal="100" workbookViewId="0">
      <pane ySplit="1" topLeftCell="A2" activePane="bottomLeft" state="frozen"/>
      <selection pane="bottomLeft" sqref="A1:H1"/>
    </sheetView>
  </sheetViews>
  <sheetFormatPr baseColWidth="10" defaultColWidth="9" defaultRowHeight="15"/>
  <cols>
    <col min="1" max="1" width="8.1640625" style="108" customWidth="1"/>
    <col min="2" max="2" width="2.5" style="108" customWidth="1"/>
    <col min="3" max="3" width="50" style="108" customWidth="1"/>
    <col min="4" max="4" width="8.5" style="237" customWidth="1"/>
    <col min="5" max="6" width="9" style="237"/>
    <col min="7" max="7" width="50" style="108" customWidth="1"/>
    <col min="8" max="8" width="45.6640625" style="357" customWidth="1"/>
    <col min="9" max="9" width="9" style="357"/>
    <col min="10" max="10" width="9" style="357" hidden="1" customWidth="1"/>
    <col min="11" max="11" width="9" style="395" hidden="1" customWidth="1"/>
    <col min="12" max="13" width="9" style="357" customWidth="1"/>
    <col min="14" max="14" width="9" style="395"/>
    <col min="15" max="15" width="9" style="357" customWidth="1"/>
    <col min="16" max="16384" width="9" style="357"/>
  </cols>
  <sheetData>
    <row r="1" spans="1:11" s="356" customFormat="1" ht="33.75" customHeight="1">
      <c r="A1" s="1034" t="s">
        <v>1061</v>
      </c>
      <c r="B1" s="1034"/>
      <c r="C1" s="1034"/>
      <c r="D1" s="1034"/>
      <c r="E1" s="1034"/>
      <c r="F1" s="1034"/>
      <c r="G1" s="1034"/>
      <c r="H1" s="1034"/>
      <c r="J1" s="301"/>
      <c r="K1" s="301"/>
    </row>
    <row r="2" spans="1:11" s="356" customFormat="1" ht="30">
      <c r="A2" s="392" t="s">
        <v>103</v>
      </c>
      <c r="B2" s="787" t="s">
        <v>104</v>
      </c>
      <c r="C2" s="787"/>
      <c r="D2" s="303" t="s">
        <v>1004</v>
      </c>
      <c r="E2" s="303" t="s">
        <v>106</v>
      </c>
      <c r="F2" s="303" t="s">
        <v>107</v>
      </c>
      <c r="G2" s="304" t="s">
        <v>108</v>
      </c>
      <c r="H2" s="394" t="s">
        <v>95</v>
      </c>
    </row>
    <row r="3" spans="1:11" ht="42" customHeight="1">
      <c r="A3" s="1066" t="s">
        <v>176</v>
      </c>
      <c r="B3" s="559" t="s">
        <v>1062</v>
      </c>
      <c r="C3" s="452"/>
      <c r="D3" s="1053">
        <f>IF(E3="All N/A",0,IF(E3="Answer all sub questions",5,IF(E3="Yes",5,IF(E3="Partial",5,IF(E3="No",5,IF(E3="",5))))))</f>
        <v>5</v>
      </c>
      <c r="E3" s="309" t="str">
        <f>IF(K10&gt;8,"Answer all sub questions",IF(K10=(7*1.001),"All N/A",IF(K10&gt;=7,"Yes",IF(K10=1.001,"No",IF(K10=0,"No",IF(K10&gt;=0.5,"Partial",IF(K10&lt;=6.5,"Partial")))))))</f>
        <v>Answer all sub questions</v>
      </c>
      <c r="F3" s="1053">
        <f>IF(E3="All N/A",D3,IF(E3="Answer all sub questions",0,IF(E3="Yes",D3,IF(E3="Partial",1,IF(E3="No",0,IF(E3="",0))))))</f>
        <v>0</v>
      </c>
      <c r="G3" s="5"/>
      <c r="H3" s="1061" t="s">
        <v>1063</v>
      </c>
    </row>
    <row r="4" spans="1:11" ht="13.5" customHeight="1">
      <c r="A4" s="1067"/>
      <c r="B4" s="396"/>
      <c r="C4" s="316" t="s">
        <v>1064</v>
      </c>
      <c r="D4" s="1054"/>
      <c r="E4" s="7"/>
      <c r="F4" s="1054"/>
      <c r="G4" s="5"/>
      <c r="H4" s="1062"/>
      <c r="J4" s="301">
        <f t="shared" ref="J4:J13" si="0">IF(E4="",100,IF(E4="Yes",1,IF(E4="No",0,IF(E4="Partial",0.5,IF(E4="N/A",1.001)))))</f>
        <v>100</v>
      </c>
    </row>
    <row r="5" spans="1:11" ht="13.5" customHeight="1">
      <c r="A5" s="1067"/>
      <c r="B5" s="396"/>
      <c r="C5" s="316" t="s">
        <v>1065</v>
      </c>
      <c r="D5" s="1054"/>
      <c r="E5" s="7"/>
      <c r="F5" s="1054"/>
      <c r="G5" s="5"/>
      <c r="H5" s="1062"/>
      <c r="J5" s="301">
        <f t="shared" si="0"/>
        <v>100</v>
      </c>
    </row>
    <row r="6" spans="1:11" ht="13.5" customHeight="1">
      <c r="A6" s="1067"/>
      <c r="B6" s="396"/>
      <c r="C6" s="316" t="s">
        <v>1066</v>
      </c>
      <c r="D6" s="1054"/>
      <c r="E6" s="7"/>
      <c r="F6" s="1054"/>
      <c r="G6" s="5"/>
      <c r="H6" s="1062"/>
      <c r="J6" s="301">
        <f t="shared" si="0"/>
        <v>100</v>
      </c>
    </row>
    <row r="7" spans="1:11" ht="30">
      <c r="A7" s="1067"/>
      <c r="B7" s="396"/>
      <c r="C7" s="316" t="s">
        <v>1067</v>
      </c>
      <c r="D7" s="1054"/>
      <c r="E7" s="7"/>
      <c r="F7" s="1054"/>
      <c r="G7" s="5"/>
      <c r="H7" s="1062"/>
      <c r="J7" s="301">
        <f t="shared" si="0"/>
        <v>100</v>
      </c>
    </row>
    <row r="8" spans="1:11" ht="30">
      <c r="A8" s="1067"/>
      <c r="B8" s="396"/>
      <c r="C8" s="316" t="s">
        <v>1068</v>
      </c>
      <c r="D8" s="1054"/>
      <c r="E8" s="7"/>
      <c r="F8" s="1054"/>
      <c r="G8" s="5"/>
      <c r="H8" s="1062"/>
      <c r="J8" s="301">
        <f t="shared" si="0"/>
        <v>100</v>
      </c>
    </row>
    <row r="9" spans="1:11" ht="30">
      <c r="A9" s="1067"/>
      <c r="B9" s="397"/>
      <c r="C9" s="338" t="s">
        <v>1069</v>
      </c>
      <c r="D9" s="1054"/>
      <c r="E9" s="9"/>
      <c r="F9" s="1054"/>
      <c r="G9" s="68"/>
      <c r="H9" s="1062"/>
      <c r="J9" s="301">
        <f t="shared" si="0"/>
        <v>100</v>
      </c>
    </row>
    <row r="10" spans="1:11" ht="13.5" customHeight="1">
      <c r="A10" s="787"/>
      <c r="B10" s="372"/>
      <c r="C10" s="318" t="s">
        <v>2137</v>
      </c>
      <c r="D10" s="1055"/>
      <c r="E10" s="319" t="str">
        <f>IF('General AMR Module'!$Q$243="Answer all sub questions","",IF('General AMR Module'!$Q$243="","",'General AMR Module'!$Q$243))</f>
        <v/>
      </c>
      <c r="F10" s="1055"/>
      <c r="G10" s="398"/>
      <c r="H10" s="1063"/>
      <c r="J10" s="301">
        <f t="shared" si="0"/>
        <v>100</v>
      </c>
      <c r="K10" s="357">
        <f>SUM(J4:J10)</f>
        <v>700</v>
      </c>
    </row>
    <row r="11" spans="1:11" ht="40.5" customHeight="1">
      <c r="A11" s="1066" t="s">
        <v>178</v>
      </c>
      <c r="B11" s="452" t="s">
        <v>1318</v>
      </c>
      <c r="C11" s="452"/>
      <c r="D11" s="1053">
        <f>IF(E12="All N/A",0,IF(E12="Answer all sub questions",3,IF(E12="Yes",3,IF(E12="Partial",3,IF(E12="No",3,IF(E12="",3))))))</f>
        <v>3</v>
      </c>
      <c r="E11" s="309" t="str">
        <f>IF(K13&gt;3,"Answer all sub questions",IF(K13=(2*1.001),"All N/A",IF(K13&gt;=2,"Yes",IF(K13=1.001,"No",IF(K13=0,"No",IF(K13&gt;=0.5,"Partial",IF(K13&lt;=1.5,"Partial")))))))</f>
        <v>Answer all sub questions</v>
      </c>
      <c r="F11" s="1053">
        <f>IF(E12="All N/A",D11,IF(E12="Answer all sub questions",0,IF(E12="Yes",D11,IF(E12="Partial",1,IF(E12="No",0,IF(E12="",0))))))</f>
        <v>0</v>
      </c>
      <c r="G11" s="5"/>
      <c r="H11" s="1061" t="s">
        <v>1070</v>
      </c>
    </row>
    <row r="12" spans="1:11" ht="38.25" customHeight="1">
      <c r="A12" s="1067"/>
      <c r="B12" s="399"/>
      <c r="C12" s="390" t="s">
        <v>1319</v>
      </c>
      <c r="D12" s="1054"/>
      <c r="E12" s="9"/>
      <c r="F12" s="1054"/>
      <c r="G12" s="68"/>
      <c r="H12" s="1062"/>
      <c r="J12" s="301">
        <f t="shared" si="0"/>
        <v>100</v>
      </c>
    </row>
    <row r="13" spans="1:11" ht="13.5" customHeight="1">
      <c r="A13" s="787"/>
      <c r="B13" s="372"/>
      <c r="C13" s="318" t="s">
        <v>2138</v>
      </c>
      <c r="D13" s="1055"/>
      <c r="E13" s="319" t="str">
        <f>IF('General AMR Module'!$Q$244="Answer all sub questions","",IF('General AMR Module'!$Q$244="","",'General AMR Module'!$Q$244))</f>
        <v/>
      </c>
      <c r="F13" s="1055"/>
      <c r="G13" s="398"/>
      <c r="H13" s="1063"/>
      <c r="J13" s="301">
        <f t="shared" si="0"/>
        <v>100</v>
      </c>
      <c r="K13" s="395">
        <f>SUM(J12:J13)</f>
        <v>200</v>
      </c>
    </row>
    <row r="14" spans="1:11" ht="48" customHeight="1">
      <c r="A14" s="362" t="s">
        <v>1071</v>
      </c>
      <c r="B14" s="452" t="s">
        <v>1072</v>
      </c>
      <c r="C14" s="452"/>
      <c r="D14" s="306">
        <f>IF(E14="N/A",0,IF(E14="Answer all sub questions",3,IF(E14="Yes",3,IF(E14="Partial",3,IF(E14="No",3,IF(E14="",3))))))</f>
        <v>3</v>
      </c>
      <c r="E14" s="7"/>
      <c r="F14" s="306">
        <f>IF(E14="N/A",D14,IF(E14="Answer all sub questions",0,IF(E14="Yes",D14,IF(E14="Partial",1,IF(E14="No",0,IF(E14="",0))))))</f>
        <v>0</v>
      </c>
      <c r="G14" s="5"/>
      <c r="H14" s="307" t="s">
        <v>1073</v>
      </c>
    </row>
    <row r="15" spans="1:11" ht="48" customHeight="1">
      <c r="A15" s="320" t="s">
        <v>1074</v>
      </c>
      <c r="B15" s="452" t="s">
        <v>1075</v>
      </c>
      <c r="C15" s="452"/>
      <c r="D15" s="306">
        <f>IF(E15="N/A",0,IF(E15="Answer all sub questions",3,IF(E15="Yes",3,IF(E15="Partial",3,IF(E15="No",3,IF(E15="",3))))))</f>
        <v>3</v>
      </c>
      <c r="E15" s="7"/>
      <c r="F15" s="306">
        <f>IF(E15="N/A",D15,IF(E15="Answer all sub questions",0,IF(E15="Yes",D15,IF(E15="Partial",1,IF(E15="No",0,IF(E15="",0))))))</f>
        <v>0</v>
      </c>
      <c r="G15" s="5"/>
      <c r="H15" s="307" t="s">
        <v>1076</v>
      </c>
    </row>
    <row r="16" spans="1:11" ht="40.5" customHeight="1">
      <c r="A16" s="320" t="s">
        <v>1077</v>
      </c>
      <c r="B16" s="455" t="s">
        <v>1078</v>
      </c>
      <c r="C16" s="557"/>
      <c r="D16" s="1053">
        <f>IF(E16="All N/A",0,IF(E16="Answer all sub questions",5,IF(E16="Yes",5,IF(E16="Partial",5,IF(E16="No",5,IF(E16="",5))))))</f>
        <v>5</v>
      </c>
      <c r="E16" s="309" t="str">
        <f>IF(K20&gt;5,"Answer all sub questions",IF(K20=(4*1.001),"All N/A",IF(K20&gt;=4,"Yes",IF(K20=0,"No",IF(K20&gt;=0.5,"Partial",IF(K20&lt;=3.5,"Partial"))))))</f>
        <v>Answer all sub questions</v>
      </c>
      <c r="F16" s="1053">
        <f>IF(E16="All N/A",D16,IF(E16="Answer all sub questions",0,IF(E16="Yes",D16,IF(E16="Partial",1,IF(E16="No",0,IF(E16="",0))))))</f>
        <v>0</v>
      </c>
      <c r="G16" s="5"/>
      <c r="H16" s="1072" t="s">
        <v>1079</v>
      </c>
    </row>
    <row r="17" spans="1:11" ht="30">
      <c r="A17" s="392"/>
      <c r="B17" s="396"/>
      <c r="C17" s="316" t="s">
        <v>1080</v>
      </c>
      <c r="D17" s="1054"/>
      <c r="E17" s="7"/>
      <c r="F17" s="1054"/>
      <c r="G17" s="5"/>
      <c r="H17" s="1072"/>
      <c r="J17" s="301">
        <f t="shared" ref="J17:J20" si="1">IF(E17="",100,IF(E17="Yes",1,IF(E17="No",0,IF(E17="Partial",0.5,IF(E17="N/A",1.001)))))</f>
        <v>100</v>
      </c>
    </row>
    <row r="18" spans="1:11">
      <c r="A18" s="392"/>
      <c r="B18" s="396"/>
      <c r="C18" s="316" t="s">
        <v>1081</v>
      </c>
      <c r="D18" s="1054"/>
      <c r="E18" s="7"/>
      <c r="F18" s="1054"/>
      <c r="G18" s="5"/>
      <c r="H18" s="1072"/>
      <c r="J18" s="301">
        <f t="shared" si="1"/>
        <v>100</v>
      </c>
    </row>
    <row r="19" spans="1:11">
      <c r="A19" s="392"/>
      <c r="B19" s="396"/>
      <c r="C19" s="316" t="s">
        <v>1082</v>
      </c>
      <c r="D19" s="1054"/>
      <c r="E19" s="7"/>
      <c r="F19" s="1054"/>
      <c r="G19" s="5"/>
      <c r="H19" s="1072"/>
      <c r="J19" s="301">
        <f t="shared" si="1"/>
        <v>100</v>
      </c>
    </row>
    <row r="20" spans="1:11">
      <c r="A20" s="302"/>
      <c r="B20" s="396"/>
      <c r="C20" s="316" t="s">
        <v>1083</v>
      </c>
      <c r="D20" s="1055"/>
      <c r="E20" s="7"/>
      <c r="F20" s="1055"/>
      <c r="G20" s="5"/>
      <c r="H20" s="1072"/>
      <c r="J20" s="301">
        <f t="shared" si="1"/>
        <v>100</v>
      </c>
      <c r="K20" s="357">
        <f>SUM(J17:J20)</f>
        <v>400</v>
      </c>
    </row>
    <row r="21" spans="1:11">
      <c r="A21" s="302"/>
      <c r="B21" s="787" t="s">
        <v>186</v>
      </c>
      <c r="C21" s="787"/>
      <c r="D21" s="309">
        <f>SUM(D3:D20)</f>
        <v>19</v>
      </c>
      <c r="E21" s="309"/>
      <c r="F21" s="309">
        <f t="shared" ref="F21" si="2">SUM(F3:F20)</f>
        <v>0</v>
      </c>
      <c r="G21" s="221"/>
      <c r="H21" s="400"/>
    </row>
    <row r="23" spans="1:11" hidden="1">
      <c r="A23" s="356"/>
    </row>
    <row r="24" spans="1:11" hidden="1">
      <c r="A24" s="357" t="s">
        <v>26</v>
      </c>
    </row>
    <row r="25" spans="1:11" hidden="1">
      <c r="A25" s="357" t="s">
        <v>187</v>
      </c>
    </row>
    <row r="26" spans="1:11" hidden="1">
      <c r="A26" s="357" t="s">
        <v>29</v>
      </c>
    </row>
  </sheetData>
  <sheetProtection algorithmName="SHA-512" hashValue="Jx+nHdh5e9AjNffd3UOHX7XFnVHbPls0zYd48ovCYsOnHZHWbx9OJHNjoNb5fZiDyJA/MfXp8O1iZscIRbS+2A==" saltValue="SBzleOAXPBnR9zHTxEwz/Q==" spinCount="100000" sheet="1" objects="1" scenarios="1"/>
  <mergeCells count="19">
    <mergeCell ref="A3:A10"/>
    <mergeCell ref="A11:A13"/>
    <mergeCell ref="D3:D10"/>
    <mergeCell ref="F3:F10"/>
    <mergeCell ref="D11:D13"/>
    <mergeCell ref="F11:F13"/>
    <mergeCell ref="A1:H1"/>
    <mergeCell ref="B21:C21"/>
    <mergeCell ref="H16:H20"/>
    <mergeCell ref="B2:C2"/>
    <mergeCell ref="B3:C3"/>
    <mergeCell ref="B11:C11"/>
    <mergeCell ref="B14:C14"/>
    <mergeCell ref="B15:C15"/>
    <mergeCell ref="B16:C16"/>
    <mergeCell ref="H3:H10"/>
    <mergeCell ref="H11:H13"/>
    <mergeCell ref="D16:D20"/>
    <mergeCell ref="F16:F20"/>
  </mergeCells>
  <dataValidations count="1">
    <dataValidation type="list" allowBlank="1" showInputMessage="1" showErrorMessage="1" sqref="E17:E20 E14:E15 E4:E9 E12" xr:uid="{00000000-0002-0000-1400-000000000000}">
      <formula1>$A$23:$A$26</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K23"/>
  <sheetViews>
    <sheetView topLeftCell="C1" zoomScaleNormal="100" workbookViewId="0">
      <pane ySplit="1" topLeftCell="A2" activePane="bottomLeft" state="frozen"/>
      <selection pane="bottomLeft" sqref="A1:H1"/>
    </sheetView>
  </sheetViews>
  <sheetFormatPr baseColWidth="10" defaultColWidth="9" defaultRowHeight="14"/>
  <cols>
    <col min="1" max="1" width="8.1640625" style="108" customWidth="1"/>
    <col min="2" max="2" width="2.5" style="108" customWidth="1"/>
    <col min="3" max="3" width="50" style="108" customWidth="1"/>
    <col min="4" max="4" width="8.5" style="237" customWidth="1"/>
    <col min="5" max="6" width="9" style="237"/>
    <col min="7" max="7" width="50" style="108" customWidth="1"/>
    <col min="8" max="8" width="45.6640625" style="108" customWidth="1"/>
    <col min="9" max="9" width="9" style="301"/>
    <col min="10" max="11" width="9" style="301" hidden="1" customWidth="1"/>
    <col min="12" max="12" width="9" style="301" customWidth="1"/>
    <col min="13" max="16384" width="9" style="301"/>
  </cols>
  <sheetData>
    <row r="1" spans="1:11" s="329" customFormat="1" ht="33.75" customHeight="1">
      <c r="A1" s="1034" t="s">
        <v>1084</v>
      </c>
      <c r="B1" s="1034"/>
      <c r="C1" s="1034"/>
      <c r="D1" s="1034"/>
      <c r="E1" s="1034"/>
      <c r="F1" s="1034"/>
      <c r="G1" s="1034"/>
      <c r="H1" s="1034"/>
      <c r="J1" s="301"/>
      <c r="K1" s="301"/>
    </row>
    <row r="2" spans="1:11" s="329" customFormat="1" ht="30">
      <c r="A2" s="302" t="s">
        <v>103</v>
      </c>
      <c r="B2" s="787" t="s">
        <v>104</v>
      </c>
      <c r="C2" s="787"/>
      <c r="D2" s="303" t="s">
        <v>542</v>
      </c>
      <c r="E2" s="303" t="s">
        <v>106</v>
      </c>
      <c r="F2" s="303" t="s">
        <v>107</v>
      </c>
      <c r="G2" s="304" t="s">
        <v>108</v>
      </c>
      <c r="H2" s="304" t="s">
        <v>95</v>
      </c>
    </row>
    <row r="3" spans="1:11" ht="60">
      <c r="A3" s="315" t="s">
        <v>1085</v>
      </c>
      <c r="B3" s="452" t="s">
        <v>1086</v>
      </c>
      <c r="C3" s="452"/>
      <c r="D3" s="306">
        <f>IF(E3="N/A",0,IF(E3="Answer all sub questions",2,IF(E3="Yes",2,IF(E3="Partial",2,IF(E3="No",2,IF(E3="",2))))))</f>
        <v>2</v>
      </c>
      <c r="E3" s="24"/>
      <c r="F3" s="306">
        <f>IF(E3="N/A",D3,IF(E3="Answer all sub questions",0,IF(E3="Yes",D3,IF(E3="Partial",1,IF(E3="No",0,IF(E3="",0))))))</f>
        <v>0</v>
      </c>
      <c r="G3" s="8"/>
      <c r="H3" s="307" t="s">
        <v>1087</v>
      </c>
    </row>
    <row r="4" spans="1:11" ht="48">
      <c r="A4" s="315" t="s">
        <v>1088</v>
      </c>
      <c r="B4" s="452" t="s">
        <v>1089</v>
      </c>
      <c r="C4" s="452"/>
      <c r="D4" s="306">
        <f>IF(E4="N/A",0,IF(E4="Answer all sub questions",2,IF(E4="Yes",2,IF(E4="Partial",2,IF(E4="No",2,IF(E4="",2))))))</f>
        <v>2</v>
      </c>
      <c r="E4" s="24"/>
      <c r="F4" s="306">
        <f>IF(E4="N/A",D4,IF(E4="Answer all sub questions",0,IF(E4="Yes",D4,IF(E4="Partial",1,IF(E4="No",0,IF(E4="",0))))))</f>
        <v>0</v>
      </c>
      <c r="G4" s="8"/>
      <c r="H4" s="307" t="s">
        <v>1090</v>
      </c>
    </row>
    <row r="5" spans="1:11" ht="42.75" customHeight="1">
      <c r="A5" s="315" t="s">
        <v>1091</v>
      </c>
      <c r="B5" s="452" t="s">
        <v>1092</v>
      </c>
      <c r="C5" s="452"/>
      <c r="D5" s="306">
        <f>IF(E5="N/A",0,IF(E5="Answer all sub questions",2,IF(E5="Yes",2,IF(E5="Partial",2,IF(E5="No",2,IF(E5="",2))))))</f>
        <v>2</v>
      </c>
      <c r="E5" s="24"/>
      <c r="F5" s="306">
        <f>IF(E5="N/A",D5,IF(E5="Answer all sub questions",0,IF(E5="Yes",D5,IF(E5="Partial",1,IF(E5="No",0,IF(E5="",0))))))</f>
        <v>0</v>
      </c>
      <c r="G5" s="8"/>
      <c r="H5" s="307" t="s">
        <v>1093</v>
      </c>
    </row>
    <row r="6" spans="1:11" ht="39.75" customHeight="1">
      <c r="A6" s="1066" t="s">
        <v>1094</v>
      </c>
      <c r="B6" s="1103" t="s">
        <v>1095</v>
      </c>
      <c r="C6" s="1083"/>
      <c r="D6" s="1053">
        <f t="shared" ref="D6" si="0">IF(E6="All N/A",0,IF(E6="Answer all sub questions",2,IF(E6="Yes",2,IF(E6="Partial",2,IF(E6="No",2,IF(E6="",2))))))</f>
        <v>2</v>
      </c>
      <c r="E6" s="309" t="str">
        <f>IF(K15&gt;10,"Answer all sub questions",IF(K15=(9*1.001),"All N/A",IF(K15&gt;=9,"Yes",IF(K15=8.008,"No",IF(K15=7.007,"No",IF(K15=6.006,"No",IF(K15=5.005,"No",IF(K15=4.004,"No",IF(K15=3.003,"No",IF(K15=2.002,"No",IF(K15=1.001,"No",IF(K15=0,"No",IF(K15&gt;=0.5,"Partial",IF(K15&lt;=8.5,"Partial"))))))))))))))</f>
        <v>Answer all sub questions</v>
      </c>
      <c r="F6" s="1053">
        <f t="shared" ref="F6" si="1">IF(E6="All N/A",D6,IF(E6="Answer all sub questions",0,IF(E6="Yes",D6,IF(E6="Partial",1,IF(E6="No",0,IF(E6="",0))))))</f>
        <v>0</v>
      </c>
      <c r="G6" s="8"/>
      <c r="H6" s="1061" t="s">
        <v>1096</v>
      </c>
    </row>
    <row r="7" spans="1:11" ht="30" customHeight="1">
      <c r="A7" s="1067"/>
      <c r="B7" s="401"/>
      <c r="C7" s="338" t="s">
        <v>1097</v>
      </c>
      <c r="D7" s="1054"/>
      <c r="E7" s="72"/>
      <c r="F7" s="1054"/>
      <c r="G7" s="8"/>
      <c r="H7" s="1062"/>
      <c r="J7" s="95">
        <f>IF(E7="",100,IF(E7="Yes",1,IF(E7="No",0,IF(E7="Partial",0.5,IF(E7="N/A",1.001)))))</f>
        <v>100</v>
      </c>
    </row>
    <row r="8" spans="1:11" s="108" customFormat="1" ht="12.75" customHeight="1">
      <c r="A8" s="1067"/>
      <c r="B8" s="317"/>
      <c r="C8" s="318" t="s">
        <v>1530</v>
      </c>
      <c r="D8" s="1054"/>
      <c r="E8" s="319" t="str">
        <f>IF('General AMR Module'!$Q$251="Answer all sub questions","",IF('General AMR Module'!$Q$251="","",'General AMR Module'!$Q$251))</f>
        <v/>
      </c>
      <c r="F8" s="1054"/>
      <c r="G8" s="1080"/>
      <c r="H8" s="1062"/>
      <c r="J8" s="95">
        <f>IF(E8="",100,IF(E8="Yes",1,IF(E8="No",0,IF(E8="Partial",0.5,IF(E8="N/A",1.001)))))</f>
        <v>100</v>
      </c>
      <c r="K8" s="301"/>
    </row>
    <row r="9" spans="1:11" s="108" customFormat="1" ht="12.75" customHeight="1">
      <c r="A9" s="1067"/>
      <c r="B9" s="317"/>
      <c r="C9" s="318" t="s">
        <v>2139</v>
      </c>
      <c r="D9" s="1054"/>
      <c r="E9" s="319" t="str">
        <f>IF('General AMR Module'!$Q$252="Answer all sub questions","",IF('General AMR Module'!$Q$252="","",'General AMR Module'!$Q$252))</f>
        <v/>
      </c>
      <c r="F9" s="1054"/>
      <c r="G9" s="1080"/>
      <c r="H9" s="1062"/>
      <c r="J9" s="95">
        <f>IF(E9="",100,IF(E9="Yes",1,IF(E9="No",0,IF(E9="Partial",0.5,IF(E9="N/A",1.001)))))</f>
        <v>100</v>
      </c>
    </row>
    <row r="10" spans="1:11" s="108" customFormat="1" ht="12.75" customHeight="1">
      <c r="A10" s="1067"/>
      <c r="B10" s="317"/>
      <c r="C10" s="318" t="s">
        <v>1247</v>
      </c>
      <c r="D10" s="1054"/>
      <c r="E10" s="319" t="str">
        <f>IF('Set Audit Scope'!$F$5="Choose from drop-down menu --&gt;","",IF('Set Audit Scope'!$F$5="","",IF('Set Audit Scope'!$F$5="No","N/A",IF('Set Audit Scope'!$F$5="N/A","N/A",IF('Set Audit Scope'!$F$5="Yes",(IF('Urine Module'!$Q$223="Answer all sub questions","",IF('Urine Module'!$Q$223&lt;&gt;"Answer all sub questions",'Urine Module'!$Q$223))))))))</f>
        <v/>
      </c>
      <c r="F10" s="1054"/>
      <c r="G10" s="1080"/>
      <c r="H10" s="1062"/>
      <c r="J10" s="95">
        <f t="shared" ref="J10:J12" si="2">IF(E10="",100,IF(E10="Yes",1,IF(E10="No",0,IF(E10="Partial",0.5,IF(E10="N/A",1.001)))))</f>
        <v>100</v>
      </c>
      <c r="K10" s="301"/>
    </row>
    <row r="11" spans="1:11" s="108" customFormat="1" ht="12.75" customHeight="1">
      <c r="A11" s="1067"/>
      <c r="B11" s="317"/>
      <c r="C11" s="318" t="s">
        <v>1272</v>
      </c>
      <c r="D11" s="1054"/>
      <c r="E11" s="319" t="str">
        <f>IF('Set Audit Scope'!$F$6="Choose from drop-down menu --&gt;","",IF('Set Audit Scope'!$F$6="","",IF('Set Audit Scope'!$F$6="No","N/A",IF('Set Audit Scope'!$F$6="N/A","N/A",IF('Set Audit Scope'!$F$6="Yes",(IF('Feces Module'!$Q$177="Answer all sub questions","",IF('Feces Module'!$Q$177&lt;&gt;"Answer all sub questions",'Feces Module'!$Q$177))))))))</f>
        <v/>
      </c>
      <c r="F11" s="1054"/>
      <c r="G11" s="1080"/>
      <c r="H11" s="1062"/>
      <c r="J11" s="95">
        <f t="shared" si="2"/>
        <v>100</v>
      </c>
    </row>
    <row r="12" spans="1:11" s="108" customFormat="1" ht="12.75" customHeight="1">
      <c r="A12" s="1067"/>
      <c r="B12" s="317"/>
      <c r="C12" s="318" t="s">
        <v>1298</v>
      </c>
      <c r="D12" s="1054"/>
      <c r="E12" s="319" t="str">
        <f>IF('Set Audit Scope'!$F$7="Choose from drop-down menu --&gt;","",IF('Set Audit Scope'!$F$7="","",IF('Set Audit Scope'!$F$7="No","N/A",IF('Set Audit Scope'!$F$7="N/A","N/A",IF('Set Audit Scope'!$F$7="Yes",(IF('Blood Module'!$Q$234="Answer all sub questions","",IF('Blood Module'!$Q$234&lt;&gt;"Answer all sub questions",'Blood Module'!$Q$234))))))))</f>
        <v/>
      </c>
      <c r="F12" s="1054"/>
      <c r="G12" s="1080"/>
      <c r="H12" s="1062"/>
      <c r="J12" s="95">
        <f t="shared" si="2"/>
        <v>100</v>
      </c>
    </row>
    <row r="13" spans="1:11" ht="13.5" customHeight="1">
      <c r="A13" s="1067"/>
      <c r="B13" s="345"/>
      <c r="C13" s="318" t="s">
        <v>2193</v>
      </c>
      <c r="D13" s="1054"/>
      <c r="E13" s="319" t="str">
        <f>IF('Set Audit Scope'!$F$8="Choose from drop-down menu --&gt;","",IF('Set Audit Scope'!$F$8="","",IF('Set Audit Scope'!$F$8="No","N/A",IF('Set Audit Scope'!$F$8="N/A","N/A",IF('Set Audit Scope'!$F$8="Yes",(IF('Genital Module'!$Q$154="Answer all sub questions","",IF('Genital Module'!$Q$154&lt;&gt;"Answer all sub questions",'Genital Module'!$Q$154))))))))</f>
        <v/>
      </c>
      <c r="F13" s="1054"/>
      <c r="G13" s="1080"/>
      <c r="H13" s="1062"/>
      <c r="J13" s="95">
        <f>IF(E13="",100,IF(E13="Yes",1,IF(E13="No",0,IF(E13="Partial",0.5,IF(E13="N/A",1.001)))))</f>
        <v>100</v>
      </c>
    </row>
    <row r="14" spans="1:11" ht="13.5" customHeight="1">
      <c r="A14" s="1067"/>
      <c r="B14" s="345"/>
      <c r="C14" s="318" t="s">
        <v>2229</v>
      </c>
      <c r="D14" s="1054"/>
      <c r="E14" s="319" t="str">
        <f>IF('Set Audit Scope'!$F$9="Choose from drop-down menu --&gt;","",IF('Set Audit Scope'!$F$9="","",IF('Set Audit Scope'!$F$9="No","N/A",IF('Set Audit Scope'!$F$9="N/A","N/A",IF('Set Audit Scope'!$F$9="Yes",(IF('Pulmonary Module'!$Q$237="Answer all sub questions","",IF('Pulmonary Module'!$Q$237&lt;&gt;"Answer all sub questions",'Pulmonary Module'!$Q$237))))))))</f>
        <v/>
      </c>
      <c r="F14" s="1054"/>
      <c r="G14" s="1080"/>
      <c r="H14" s="1062"/>
      <c r="J14" s="95">
        <f>IF(E14="",100,IF(E14="Yes",1,IF(E14="No",0,IF(E14="Partial",0.5,IF(E14="N/A",1.001)))))</f>
        <v>100</v>
      </c>
    </row>
    <row r="15" spans="1:11" ht="13.5" customHeight="1">
      <c r="A15" s="787"/>
      <c r="B15" s="345"/>
      <c r="C15" s="318" t="s">
        <v>2262</v>
      </c>
      <c r="D15" s="1055"/>
      <c r="E15" s="319" t="str">
        <f>IF('Set Audit Scope'!$F$10="Choose from drop-down menu --&gt;","",IF('Set Audit Scope'!$F$10="","",IF('Set Audit Scope'!$F$10="No","N/A",IF('Set Audit Scope'!$F$10="N/A","N/A",IF('Set Audit Scope'!$F$10="Yes",(IF('Wound Module'!$Q$202="Answer all sub questions","",IF('Wound Module'!$Q$202&lt;&gt;"Answer all sub questions",'Wound Module'!$Q$202))))))))</f>
        <v/>
      </c>
      <c r="F15" s="1055"/>
      <c r="G15" s="1081"/>
      <c r="H15" s="1063"/>
      <c r="J15" s="95">
        <f>IF(E15="",100,IF(E15="Yes",1,IF(E15="No",0,IF(E15="Partial",0.5,IF(E15="N/A",1.001)))))</f>
        <v>100</v>
      </c>
      <c r="K15" s="301">
        <f>SUM(J6:J15)</f>
        <v>900</v>
      </c>
    </row>
    <row r="16" spans="1:11" ht="38.25" customHeight="1">
      <c r="A16" s="315" t="s">
        <v>1098</v>
      </c>
      <c r="B16" s="452" t="s">
        <v>1099</v>
      </c>
      <c r="C16" s="452"/>
      <c r="D16" s="306">
        <f>IF(E16="N/A",0,IF(E16="Answer all sub questions",2,IF(E16="Yes",2,IF(E16="Partial",2,IF(E16="No",2,IF(E16="",2))))))</f>
        <v>2</v>
      </c>
      <c r="E16" s="24"/>
      <c r="F16" s="306">
        <f>IF(E16="N/A",D16,IF(E16="Answer all sub questions",0,IF(E16="Yes",D16,IF(E16="Partial",1,IF(E16="No",0,IF(E16="",0))))))</f>
        <v>0</v>
      </c>
      <c r="G16" s="8"/>
      <c r="H16" s="307" t="s">
        <v>1100</v>
      </c>
    </row>
    <row r="17" spans="1:8" ht="51" customHeight="1">
      <c r="A17" s="315" t="s">
        <v>1101</v>
      </c>
      <c r="B17" s="452" t="s">
        <v>1102</v>
      </c>
      <c r="C17" s="452"/>
      <c r="D17" s="306">
        <f>IF(E17="N/A",0,IF(E17="Answer all sub questions",2,IF(E17="Yes",2,IF(E17="Partial",2,IF(E17="No",2,IF(E17="",2))))))</f>
        <v>2</v>
      </c>
      <c r="E17" s="24"/>
      <c r="F17" s="306">
        <f>IF(E17="N/A",D17,IF(E17="Answer all sub questions",0,IF(E17="Yes",D17,IF(E17="Partial",1,IF(E17="No",0,IF(E17="",0))))))</f>
        <v>0</v>
      </c>
      <c r="G17" s="8"/>
      <c r="H17" s="307" t="s">
        <v>1103</v>
      </c>
    </row>
    <row r="18" spans="1:8">
      <c r="A18" s="315"/>
      <c r="B18" s="649" t="s">
        <v>186</v>
      </c>
      <c r="C18" s="650"/>
      <c r="D18" s="309">
        <f>SUM(D3:D17)</f>
        <v>12</v>
      </c>
      <c r="E18" s="309"/>
      <c r="F18" s="309">
        <f>SUM(F3:F17)</f>
        <v>0</v>
      </c>
      <c r="G18" s="221"/>
      <c r="H18" s="221"/>
    </row>
    <row r="20" spans="1:8" hidden="1">
      <c r="A20" s="329"/>
    </row>
    <row r="21" spans="1:8" hidden="1">
      <c r="A21" s="301" t="s">
        <v>26</v>
      </c>
    </row>
    <row r="22" spans="1:8" hidden="1">
      <c r="A22" s="301" t="s">
        <v>187</v>
      </c>
    </row>
    <row r="23" spans="1:8" hidden="1">
      <c r="A23" s="301" t="s">
        <v>29</v>
      </c>
    </row>
  </sheetData>
  <sheetProtection algorithmName="SHA-512" hashValue="MrGSeTiRa9cUfexPPrSD66kCOfNAbhvWM1eyTQJ2K39kAxrphmYq6SFjzz2BCFRheedODNFc0nV3/BFpCNRTJw==" saltValue="iCCaVgGDXxkHx7gXwAYG1w==" spinCount="100000" sheet="1" objects="1" scenarios="1"/>
  <mergeCells count="14">
    <mergeCell ref="A1:H1"/>
    <mergeCell ref="B18:C18"/>
    <mergeCell ref="B2:C2"/>
    <mergeCell ref="B3:C3"/>
    <mergeCell ref="B4:C4"/>
    <mergeCell ref="B5:C5"/>
    <mergeCell ref="B6:C6"/>
    <mergeCell ref="B16:C16"/>
    <mergeCell ref="B17:C17"/>
    <mergeCell ref="A6:A15"/>
    <mergeCell ref="D6:D15"/>
    <mergeCell ref="F6:F15"/>
    <mergeCell ref="G8:G15"/>
    <mergeCell ref="H6:H15"/>
  </mergeCells>
  <dataValidations count="1">
    <dataValidation type="list" allowBlank="1" showInputMessage="1" showErrorMessage="1" sqref="E16:E17 E3:E5 E7" xr:uid="{00000000-0002-0000-1500-000000000000}">
      <formula1>$A$20:$A$23</formula1>
    </dataValidation>
  </dataValidation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L83"/>
  <sheetViews>
    <sheetView zoomScaleNormal="100" workbookViewId="0">
      <pane ySplit="1" topLeftCell="A2" activePane="bottomLeft" state="frozen"/>
      <selection pane="bottomLeft" sqref="A1:H1"/>
    </sheetView>
  </sheetViews>
  <sheetFormatPr baseColWidth="10" defaultColWidth="9" defaultRowHeight="14"/>
  <cols>
    <col min="1" max="1" width="8.1640625" style="95" customWidth="1"/>
    <col min="2" max="2" width="2.5" style="108" customWidth="1"/>
    <col min="3" max="3" width="50" style="108" customWidth="1"/>
    <col min="4" max="4" width="8.5" style="149" customWidth="1"/>
    <col min="5" max="6" width="9" style="149"/>
    <col min="7" max="7" width="50" style="108" customWidth="1"/>
    <col min="8" max="8" width="45.6640625" style="108" customWidth="1"/>
    <col min="9" max="9" width="8.5" style="301" customWidth="1"/>
    <col min="10" max="11" width="8.5" style="301" hidden="1" customWidth="1"/>
    <col min="12" max="13" width="8.5" style="301" customWidth="1"/>
    <col min="14" max="14" width="9" style="301"/>
    <col min="15" max="15" width="8.5" style="301" customWidth="1"/>
    <col min="16" max="16384" width="9" style="301"/>
  </cols>
  <sheetData>
    <row r="1" spans="1:11" s="329" customFormat="1" ht="33.75" customHeight="1">
      <c r="A1" s="1034" t="s">
        <v>1104</v>
      </c>
      <c r="B1" s="1034"/>
      <c r="C1" s="1034"/>
      <c r="D1" s="1034"/>
      <c r="E1" s="1034"/>
      <c r="F1" s="1034"/>
      <c r="G1" s="1034"/>
      <c r="H1" s="1034"/>
    </row>
    <row r="2" spans="1:11" s="329" customFormat="1" ht="30">
      <c r="A2" s="302" t="s">
        <v>103</v>
      </c>
      <c r="B2" s="787" t="s">
        <v>104</v>
      </c>
      <c r="C2" s="787"/>
      <c r="D2" s="303" t="s">
        <v>542</v>
      </c>
      <c r="E2" s="303" t="s">
        <v>106</v>
      </c>
      <c r="F2" s="303" t="s">
        <v>107</v>
      </c>
      <c r="G2" s="304" t="s">
        <v>108</v>
      </c>
      <c r="H2" s="304" t="s">
        <v>95</v>
      </c>
    </row>
    <row r="3" spans="1:11" ht="55.5" customHeight="1">
      <c r="A3" s="374" t="s">
        <v>1105</v>
      </c>
      <c r="B3" s="452" t="s">
        <v>1106</v>
      </c>
      <c r="C3" s="452"/>
      <c r="D3" s="306">
        <f>IF(E3="N/A",0,IF(E3="Answer all sub questions",2,IF(E3="Yes",2,IF(E3="Partial",2,IF(E3="No",2,IF(E3="",2))))))</f>
        <v>2</v>
      </c>
      <c r="E3" s="82"/>
      <c r="F3" s="306">
        <f>IF(E3="N/A",D3,IF(E3="Answer all sub questions",0,IF(E3="Yes",D3,IF(E3="Partial",1,IF(E3="No",0,IF(E3="",0))))))</f>
        <v>0</v>
      </c>
      <c r="G3" s="5"/>
      <c r="H3" s="307" t="s">
        <v>1107</v>
      </c>
    </row>
    <row r="4" spans="1:11" ht="72" customHeight="1">
      <c r="A4" s="374" t="s">
        <v>1108</v>
      </c>
      <c r="B4" s="452" t="s">
        <v>1109</v>
      </c>
      <c r="C4" s="452"/>
      <c r="D4" s="306">
        <f>IF(E4="N/A",0,IF(E4="Answer all sub questions",2,IF(E4="Yes",2,IF(E4="Partial",2,IF(E4="No",2,IF(E4="",2))))))</f>
        <v>2</v>
      </c>
      <c r="E4" s="82"/>
      <c r="F4" s="306">
        <f>IF(E4="N/A",D4,IF(E4="Answer all sub questions",0,IF(E4="Yes",D4,IF(E4="Partial",1,IF(E4="No",0,IF(E4="",0))))))</f>
        <v>0</v>
      </c>
      <c r="G4" s="5"/>
      <c r="H4" s="307" t="s">
        <v>1110</v>
      </c>
    </row>
    <row r="5" spans="1:11" ht="42.75" customHeight="1">
      <c r="A5" s="594" t="s">
        <v>1111</v>
      </c>
      <c r="B5" s="607" t="s">
        <v>1112</v>
      </c>
      <c r="C5" s="559"/>
      <c r="D5" s="1053">
        <f t="shared" ref="D5" si="0">IF(E5="All N/A",0,IF(E5="Answer all sub questions",2,IF(E5="Yes",2,IF(E5="Partial",2,IF(E5="No",2,IF(E5="",2))))))</f>
        <v>2</v>
      </c>
      <c r="E5" s="309" t="str">
        <f>IF(K9&gt;4,"Answer all sub questions",IF(K9=(3*1.001),"All N/A",IF(K9&gt;=3,"Yes",IF(K9=0,"No",IF(K9&gt;=0.5,"Partial",IF(K9&lt;=2.5,"Partial"))))))</f>
        <v>Answer all sub questions</v>
      </c>
      <c r="F5" s="1053">
        <f>IF(E5="All N/A",D5,IF(E5="Answer all sub questions",0,IF(E5="Yes",D5,IF(E5="Partial",1,IF(E5="No",0,IF(E5="",0))))))</f>
        <v>0</v>
      </c>
      <c r="G5" s="5"/>
      <c r="H5" s="1107" t="s">
        <v>1113</v>
      </c>
    </row>
    <row r="6" spans="1:11">
      <c r="A6" s="1082"/>
      <c r="B6" s="1059" t="s">
        <v>1114</v>
      </c>
      <c r="C6" s="1060"/>
      <c r="D6" s="1054"/>
      <c r="E6" s="228"/>
      <c r="F6" s="1054"/>
      <c r="G6" s="221"/>
      <c r="H6" s="1072"/>
    </row>
    <row r="7" spans="1:11" ht="15">
      <c r="A7" s="1082"/>
      <c r="B7" s="136"/>
      <c r="C7" s="312" t="s">
        <v>1115</v>
      </c>
      <c r="D7" s="1054"/>
      <c r="E7" s="82"/>
      <c r="F7" s="1054"/>
      <c r="G7" s="6"/>
      <c r="H7" s="1072"/>
      <c r="J7" s="301">
        <f t="shared" ref="J7:J23" si="1">IF(E7="",100,IF(E7="Yes",1,IF(E7="No",0,IF(E7="Partial",0.5,IF(E7="N/A",1.001)))))</f>
        <v>100</v>
      </c>
    </row>
    <row r="8" spans="1:11" ht="15">
      <c r="A8" s="1082"/>
      <c r="B8" s="136"/>
      <c r="C8" s="312" t="s">
        <v>1116</v>
      </c>
      <c r="D8" s="1054"/>
      <c r="E8" s="82"/>
      <c r="F8" s="1054"/>
      <c r="G8" s="6"/>
      <c r="H8" s="1072"/>
      <c r="J8" s="301">
        <f t="shared" si="1"/>
        <v>100</v>
      </c>
    </row>
    <row r="9" spans="1:11" ht="30">
      <c r="A9" s="593"/>
      <c r="B9" s="136"/>
      <c r="C9" s="312" t="s">
        <v>1117</v>
      </c>
      <c r="D9" s="1055"/>
      <c r="E9" s="82"/>
      <c r="F9" s="1055"/>
      <c r="G9" s="6"/>
      <c r="H9" s="1072"/>
      <c r="J9" s="301">
        <f t="shared" si="1"/>
        <v>100</v>
      </c>
      <c r="K9" s="301">
        <f>SUM(J7:J9)</f>
        <v>300</v>
      </c>
    </row>
    <row r="10" spans="1:11" ht="80.25" customHeight="1">
      <c r="A10" s="594" t="s">
        <v>185</v>
      </c>
      <c r="B10" s="559" t="s">
        <v>1118</v>
      </c>
      <c r="C10" s="452"/>
      <c r="D10" s="1053">
        <f t="shared" ref="D10" si="2">IF(E10="All N/A",0,IF(E10="Answer all sub questions",2,IF(E10="Yes",2,IF(E10="Partial",2,IF(E10="No",2,IF(E10="",2))))))</f>
        <v>2</v>
      </c>
      <c r="E10" s="309" t="str">
        <f>IF(K23&gt;14,"Answer all sub questions",IF(K23=(13*1.001),"All N/A",IF(K23&gt;=13,"Yes",IF(K23=1.001,"No",IF(K23=0,"No",IF(K23&gt;=0.5,"Partial",IF(K23&lt;=12.5,"Partial")))))))</f>
        <v>Answer all sub questions</v>
      </c>
      <c r="F10" s="1053">
        <f>IF(E10="All N/A",D10,IF(E10="Answer all sub questions",0,IF(E10="Yes",D10,IF(E10="Partial",1,IF(E10="No",0,IF(E10="",0))))))</f>
        <v>0</v>
      </c>
      <c r="G10" s="5"/>
      <c r="H10" s="307" t="s">
        <v>1119</v>
      </c>
    </row>
    <row r="11" spans="1:11" ht="15">
      <c r="A11" s="1082"/>
      <c r="B11" s="169"/>
      <c r="C11" s="312" t="s">
        <v>1120</v>
      </c>
      <c r="D11" s="1054"/>
      <c r="E11" s="82"/>
      <c r="F11" s="1054"/>
      <c r="G11" s="6"/>
      <c r="H11" s="402" t="s">
        <v>1121</v>
      </c>
      <c r="J11" s="301">
        <f t="shared" si="1"/>
        <v>100</v>
      </c>
    </row>
    <row r="12" spans="1:11" ht="15">
      <c r="A12" s="1082"/>
      <c r="B12" s="169"/>
      <c r="C12" s="312" t="s">
        <v>1122</v>
      </c>
      <c r="D12" s="1054"/>
      <c r="E12" s="82"/>
      <c r="F12" s="1054"/>
      <c r="G12" s="6"/>
      <c r="H12" s="402" t="s">
        <v>1123</v>
      </c>
      <c r="J12" s="301">
        <f t="shared" si="1"/>
        <v>100</v>
      </c>
    </row>
    <row r="13" spans="1:11" ht="15">
      <c r="A13" s="1082"/>
      <c r="B13" s="169"/>
      <c r="C13" s="312" t="s">
        <v>1124</v>
      </c>
      <c r="D13" s="1054"/>
      <c r="E13" s="82"/>
      <c r="F13" s="1054"/>
      <c r="G13" s="6"/>
      <c r="H13" s="402" t="s">
        <v>1125</v>
      </c>
      <c r="J13" s="301">
        <f t="shared" si="1"/>
        <v>100</v>
      </c>
    </row>
    <row r="14" spans="1:11" ht="15">
      <c r="A14" s="1082"/>
      <c r="B14" s="169"/>
      <c r="C14" s="312" t="s">
        <v>1126</v>
      </c>
      <c r="D14" s="1054"/>
      <c r="E14" s="82"/>
      <c r="F14" s="1054"/>
      <c r="G14" s="6"/>
      <c r="H14" s="402" t="s">
        <v>1127</v>
      </c>
      <c r="J14" s="301">
        <f t="shared" si="1"/>
        <v>100</v>
      </c>
    </row>
    <row r="15" spans="1:11" ht="30">
      <c r="A15" s="1082"/>
      <c r="B15" s="169"/>
      <c r="C15" s="312" t="s">
        <v>1128</v>
      </c>
      <c r="D15" s="1054"/>
      <c r="E15" s="82"/>
      <c r="F15" s="1054"/>
      <c r="G15" s="6"/>
      <c r="H15" s="1104"/>
      <c r="J15" s="301">
        <f t="shared" si="1"/>
        <v>100</v>
      </c>
    </row>
    <row r="16" spans="1:11" ht="15">
      <c r="A16" s="1082"/>
      <c r="B16" s="169"/>
      <c r="C16" s="312" t="s">
        <v>1129</v>
      </c>
      <c r="D16" s="1054"/>
      <c r="E16" s="82"/>
      <c r="F16" s="1054"/>
      <c r="G16" s="6"/>
      <c r="H16" s="1105"/>
      <c r="J16" s="301">
        <f t="shared" si="1"/>
        <v>100</v>
      </c>
    </row>
    <row r="17" spans="1:11" ht="15">
      <c r="A17" s="1082"/>
      <c r="B17" s="169"/>
      <c r="C17" s="312" t="s">
        <v>1130</v>
      </c>
      <c r="D17" s="1054"/>
      <c r="E17" s="82"/>
      <c r="F17" s="1054"/>
      <c r="G17" s="6"/>
      <c r="H17" s="1105"/>
      <c r="J17" s="301">
        <f t="shared" si="1"/>
        <v>100</v>
      </c>
    </row>
    <row r="18" spans="1:11" ht="30">
      <c r="A18" s="1082"/>
      <c r="B18" s="169"/>
      <c r="C18" s="312" t="s">
        <v>1131</v>
      </c>
      <c r="D18" s="1054"/>
      <c r="E18" s="82"/>
      <c r="F18" s="1054"/>
      <c r="G18" s="6"/>
      <c r="H18" s="1105"/>
      <c r="J18" s="301">
        <f t="shared" si="1"/>
        <v>100</v>
      </c>
    </row>
    <row r="19" spans="1:11" ht="30">
      <c r="A19" s="1082"/>
      <c r="B19" s="169"/>
      <c r="C19" s="312" t="s">
        <v>1132</v>
      </c>
      <c r="D19" s="1054"/>
      <c r="E19" s="82"/>
      <c r="F19" s="1054"/>
      <c r="G19" s="6"/>
      <c r="H19" s="1105"/>
      <c r="J19" s="301">
        <f t="shared" si="1"/>
        <v>100</v>
      </c>
    </row>
    <row r="20" spans="1:11" ht="30">
      <c r="A20" s="1082"/>
      <c r="B20" s="169"/>
      <c r="C20" s="312" t="s">
        <v>1133</v>
      </c>
      <c r="D20" s="1054"/>
      <c r="E20" s="82"/>
      <c r="F20" s="1054"/>
      <c r="G20" s="6"/>
      <c r="H20" s="1105"/>
      <c r="J20" s="301">
        <f t="shared" si="1"/>
        <v>100</v>
      </c>
    </row>
    <row r="21" spans="1:11" ht="15">
      <c r="A21" s="1082"/>
      <c r="B21" s="169"/>
      <c r="C21" s="312" t="s">
        <v>1134</v>
      </c>
      <c r="D21" s="1054"/>
      <c r="E21" s="82"/>
      <c r="F21" s="1054"/>
      <c r="G21" s="6"/>
      <c r="H21" s="1105"/>
      <c r="J21" s="301">
        <f t="shared" si="1"/>
        <v>100</v>
      </c>
    </row>
    <row r="22" spans="1:11" ht="30">
      <c r="A22" s="1082"/>
      <c r="B22" s="403"/>
      <c r="C22" s="375" t="s">
        <v>1135</v>
      </c>
      <c r="D22" s="1054"/>
      <c r="E22" s="71"/>
      <c r="F22" s="1054"/>
      <c r="G22" s="65"/>
      <c r="H22" s="1105"/>
      <c r="J22" s="301">
        <f t="shared" si="1"/>
        <v>100</v>
      </c>
    </row>
    <row r="23" spans="1:11" ht="15">
      <c r="A23" s="593"/>
      <c r="B23" s="317"/>
      <c r="C23" s="359" t="s">
        <v>2141</v>
      </c>
      <c r="D23" s="1055"/>
      <c r="E23" s="404" t="str">
        <f>IF('General AMR Module'!$Q$262="Answer all sub questions","",IF('General AMR Module'!$Q$262="","",'General AMR Module'!$Q$262))</f>
        <v/>
      </c>
      <c r="F23" s="1055"/>
      <c r="G23" s="361"/>
      <c r="H23" s="1106"/>
      <c r="J23" s="301">
        <f t="shared" si="1"/>
        <v>100</v>
      </c>
      <c r="K23" s="301">
        <f>SUM(J11:J23)</f>
        <v>1300</v>
      </c>
    </row>
    <row r="24" spans="1:11" ht="39.75" customHeight="1">
      <c r="A24" s="374" t="s">
        <v>1136</v>
      </c>
      <c r="B24" s="452" t="s">
        <v>1137</v>
      </c>
      <c r="C24" s="452"/>
      <c r="D24" s="306">
        <f>IF(E24="N/A",0,IF(E24="Answer all sub questions",2,IF(E24="Yes",2,IF(E24="Partial",2,IF(E24="No",2,IF(E24="",2))))))</f>
        <v>2</v>
      </c>
      <c r="E24" s="82"/>
      <c r="F24" s="306">
        <f>IF(E24="N/A",D24,IF(E24="Answer all sub questions",0,IF(E24="Yes",D24,IF(E24="Partial",1,IF(E24="No",0,IF(E24="",0))))))</f>
        <v>0</v>
      </c>
      <c r="G24" s="5"/>
      <c r="H24" s="307" t="s">
        <v>1138</v>
      </c>
    </row>
    <row r="25" spans="1:11" ht="66" customHeight="1">
      <c r="A25" s="374" t="s">
        <v>1139</v>
      </c>
      <c r="B25" s="452" t="s">
        <v>1140</v>
      </c>
      <c r="C25" s="452"/>
      <c r="D25" s="306">
        <f>IF(E25="N/A",0,IF(E25="Answer all sub questions",2,IF(E25="Yes",2,IF(E25="Partial",2,IF(E25="No",2,IF(E25="",2))))))</f>
        <v>2</v>
      </c>
      <c r="E25" s="82"/>
      <c r="F25" s="306">
        <f>IF(E25="N/A",D25,IF(E25="Answer all sub questions",0,IF(E25="Yes",D25,IF(E25="Partial",1,IF(E25="No",0,IF(E25="",0))))))</f>
        <v>0</v>
      </c>
      <c r="G25" s="5"/>
      <c r="H25" s="307" t="s">
        <v>1141</v>
      </c>
    </row>
    <row r="26" spans="1:11" ht="70.5" customHeight="1">
      <c r="A26" s="389" t="s">
        <v>1142</v>
      </c>
      <c r="B26" s="1084" t="s">
        <v>1320</v>
      </c>
      <c r="C26" s="1084"/>
      <c r="D26" s="306">
        <f>IF(E26="N/A",0,IF(E26="Answer all sub questions",2,IF(E26="Yes",2,IF(E26="Partial",2,IF(E26="No",2,IF(E26="",2))))))</f>
        <v>2</v>
      </c>
      <c r="E26" s="77"/>
      <c r="F26" s="306">
        <f>IF(E26="N/A",D26,IF(E26="Answer all sub questions",0,IF(E26="Yes",D26,IF(E26="Partial",1,IF(E26="No",0,IF(E26="",0))))))</f>
        <v>0</v>
      </c>
      <c r="G26" s="5"/>
      <c r="H26" s="321" t="s">
        <v>1143</v>
      </c>
    </row>
    <row r="27" spans="1:11" ht="40.5" customHeight="1">
      <c r="A27" s="594" t="s">
        <v>1144</v>
      </c>
      <c r="B27" s="1084" t="s">
        <v>1145</v>
      </c>
      <c r="C27" s="452"/>
      <c r="D27" s="1053">
        <f>IF(E27="N/A",0,IF(E27="Answer all sub questions",2,IF(E27="Yes",2,IF(E27="Partial",2,IF(E27="No",2,IF(E27="",2))))))</f>
        <v>2</v>
      </c>
      <c r="E27" s="309" t="str">
        <f>IF(K30&gt;4,"Answer all sub questions",IF(K30=(3*1.001),"All N/A",IF(K30&gt;=3,"Yes",IF(K30=3.003,"No",IF(K30=2.002,"No",IF(K30=1.001,"No",IF(K30=0,"No",IF(K30&gt;=0.5,"Partial",IF(K30&lt;=2.5,"Partial")))))))))</f>
        <v>Answer all sub questions</v>
      </c>
      <c r="F27" s="1053">
        <f>IF(E27="N/A",D27,IF(E27="Answer all sub questions",0,IF(E27="Yes",D27,IF(E27="Partial",1,IF(E27="No",0,IF(E27="",0))))))</f>
        <v>0</v>
      </c>
      <c r="G27" s="5"/>
      <c r="H27" s="1061" t="s">
        <v>1146</v>
      </c>
    </row>
    <row r="28" spans="1:11" ht="12.5" customHeight="1">
      <c r="A28" s="1082"/>
      <c r="B28" s="405"/>
      <c r="C28" s="405" t="s">
        <v>1147</v>
      </c>
      <c r="D28" s="1054"/>
      <c r="E28" s="71"/>
      <c r="F28" s="1054"/>
      <c r="G28" s="68"/>
      <c r="H28" s="1062"/>
      <c r="J28" s="301">
        <f t="shared" ref="J28:J30" si="3">IF(E28="",100,IF(E28="Yes",1,IF(E28="No",0,IF(E28="Partial",0.5,IF(E28="N/A",1.001)))))</f>
        <v>100</v>
      </c>
    </row>
    <row r="29" spans="1:11" ht="12.5" customHeight="1">
      <c r="A29" s="1082"/>
      <c r="B29" s="348"/>
      <c r="C29" s="349" t="s">
        <v>2162</v>
      </c>
      <c r="D29" s="1054"/>
      <c r="E29" s="319" t="str">
        <f>IF('Set Audit Scope'!$F$7="Choose from drop-down menu --&gt;","",IF('Set Audit Scope'!$F$7="","",IF('Set Audit Scope'!$F$7="No","N/A",IF('Set Audit Scope'!$F$7="N/A","N/A",IF('Set Audit Scope'!$F$7="Yes",(IF('Blood Module'!$Q$254="","",IF('Blood Module'!$Q$254&lt;&gt;"",'Blood Module'!$Q$254))))))))</f>
        <v/>
      </c>
      <c r="F29" s="1054"/>
      <c r="G29" s="398"/>
      <c r="H29" s="1062"/>
      <c r="J29" s="301">
        <f t="shared" ref="J29" si="4">IF(E29="",100,IF(E29="Yes",1,IF(E29="No",0,IF(E29="Partial",0.5,IF(E29="N/A",1.001)))))</f>
        <v>100</v>
      </c>
    </row>
    <row r="30" spans="1:11" ht="12.5" customHeight="1">
      <c r="A30" s="593"/>
      <c r="B30" s="348"/>
      <c r="C30" s="349" t="s">
        <v>2230</v>
      </c>
      <c r="D30" s="1055"/>
      <c r="E30" s="319" t="str">
        <f>IF('Set Audit Scope'!$F$9="Choose from drop-down menu --&gt;","",IF('Set Audit Scope'!$F$9="","",IF('Set Audit Scope'!$F$9="No","N/A",IF('Set Audit Scope'!$F$9="N/A","N/A",IF('Set Audit Scope'!$F$9="Yes",(IF('Pulmonary Module'!$Q$258="","",IF('Pulmonary Module'!$Q$258&lt;&gt;"",'Pulmonary Module'!$Q$258))))))))</f>
        <v/>
      </c>
      <c r="F30" s="1055"/>
      <c r="G30" s="398"/>
      <c r="H30" s="1063"/>
      <c r="J30" s="301">
        <f t="shared" si="3"/>
        <v>100</v>
      </c>
      <c r="K30" s="301">
        <f>SUM(J28:J30)</f>
        <v>300</v>
      </c>
    </row>
    <row r="31" spans="1:11" ht="40.5" customHeight="1">
      <c r="A31" s="389" t="s">
        <v>1148</v>
      </c>
      <c r="B31" s="552" t="s">
        <v>1149</v>
      </c>
      <c r="C31" s="552"/>
      <c r="D31" s="1053">
        <f t="shared" ref="D31" si="5">IF(E31="All N/A",0,IF(E31="Answer all sub questions",2,IF(E31="Yes",2,IF(E31="Partial",2,IF(E31="No",2,IF(E31="",2))))))</f>
        <v>2</v>
      </c>
      <c r="E31" s="309" t="str">
        <f>IF(K41&gt;10,"Answer all sub questions",IF(K41=(9*1.001),"All N/A",IF(K41&gt;=9,"Yes",IF(K41=0,"No",IF(K41&gt;=0.5,"Partial",IF(K41&lt;=8.5,"Partial"))))))</f>
        <v>Answer all sub questions</v>
      </c>
      <c r="F31" s="1053">
        <f>IF(E31="All N/A",D31,IF(E31="Answer all sub questions",0,IF(E31="Yes",D31,IF(E31="Partial",1,IF(E31="No",0,IF(E31="",0))))))</f>
        <v>0</v>
      </c>
      <c r="G31" s="5"/>
      <c r="H31" s="1072" t="s">
        <v>1150</v>
      </c>
    </row>
    <row r="32" spans="1:11" ht="28.5" customHeight="1">
      <c r="A32" s="391"/>
      <c r="B32" s="1059" t="s">
        <v>1151</v>
      </c>
      <c r="C32" s="1060"/>
      <c r="D32" s="1054"/>
      <c r="E32" s="228"/>
      <c r="F32" s="1054"/>
      <c r="G32" s="221"/>
      <c r="H32" s="1072"/>
    </row>
    <row r="33" spans="1:11" ht="15">
      <c r="A33" s="406"/>
      <c r="B33" s="136"/>
      <c r="C33" s="312" t="s">
        <v>1152</v>
      </c>
      <c r="D33" s="1054"/>
      <c r="E33" s="82"/>
      <c r="F33" s="1054"/>
      <c r="G33" s="6"/>
      <c r="H33" s="1072"/>
      <c r="J33" s="301">
        <f t="shared" ref="J33:J41" si="6">IF(E33="",100,IF(E33="Yes",1,IF(E33="No",0,IF(E33="Partial",0.5,IF(E33="N/A",1.001)))))</f>
        <v>100</v>
      </c>
    </row>
    <row r="34" spans="1:11" ht="15">
      <c r="A34" s="391"/>
      <c r="B34" s="136"/>
      <c r="C34" s="312" t="s">
        <v>1153</v>
      </c>
      <c r="D34" s="1054"/>
      <c r="E34" s="82"/>
      <c r="F34" s="1054"/>
      <c r="G34" s="6"/>
      <c r="H34" s="1072"/>
      <c r="J34" s="301">
        <f t="shared" si="6"/>
        <v>100</v>
      </c>
    </row>
    <row r="35" spans="1:11" ht="15">
      <c r="A35" s="391"/>
      <c r="B35" s="136"/>
      <c r="C35" s="312" t="s">
        <v>1154</v>
      </c>
      <c r="D35" s="1054"/>
      <c r="E35" s="82"/>
      <c r="F35" s="1054"/>
      <c r="G35" s="6"/>
      <c r="H35" s="1072"/>
      <c r="J35" s="301">
        <f t="shared" si="6"/>
        <v>100</v>
      </c>
    </row>
    <row r="36" spans="1:11" ht="15">
      <c r="A36" s="391"/>
      <c r="B36" s="136"/>
      <c r="C36" s="312" t="s">
        <v>1155</v>
      </c>
      <c r="D36" s="1054"/>
      <c r="E36" s="82"/>
      <c r="F36" s="1054"/>
      <c r="G36" s="6"/>
      <c r="H36" s="1072"/>
      <c r="J36" s="301">
        <f t="shared" si="6"/>
        <v>100</v>
      </c>
    </row>
    <row r="37" spans="1:11" ht="15">
      <c r="A37" s="391"/>
      <c r="B37" s="136"/>
      <c r="C37" s="312" t="s">
        <v>1156</v>
      </c>
      <c r="D37" s="1054"/>
      <c r="E37" s="82"/>
      <c r="F37" s="1054"/>
      <c r="G37" s="6"/>
      <c r="H37" s="1072"/>
      <c r="J37" s="301">
        <f t="shared" si="6"/>
        <v>100</v>
      </c>
    </row>
    <row r="38" spans="1:11" ht="15">
      <c r="A38" s="391"/>
      <c r="B38" s="168"/>
      <c r="C38" s="407" t="s">
        <v>1157</v>
      </c>
      <c r="D38" s="1054"/>
      <c r="E38" s="82"/>
      <c r="F38" s="1054"/>
      <c r="G38" s="6"/>
      <c r="H38" s="1072"/>
      <c r="J38" s="301">
        <f t="shared" si="6"/>
        <v>100</v>
      </c>
    </row>
    <row r="39" spans="1:11" ht="15">
      <c r="A39" s="391"/>
      <c r="B39" s="136"/>
      <c r="C39" s="312" t="s">
        <v>1158</v>
      </c>
      <c r="D39" s="1054"/>
      <c r="E39" s="82"/>
      <c r="F39" s="1054"/>
      <c r="G39" s="6"/>
      <c r="H39" s="1072"/>
      <c r="J39" s="301">
        <f t="shared" si="6"/>
        <v>100</v>
      </c>
    </row>
    <row r="40" spans="1:11" ht="15">
      <c r="A40" s="391"/>
      <c r="B40" s="136"/>
      <c r="C40" s="312" t="s">
        <v>1159</v>
      </c>
      <c r="D40" s="1054"/>
      <c r="E40" s="82"/>
      <c r="F40" s="1054"/>
      <c r="G40" s="6"/>
      <c r="H40" s="1072"/>
      <c r="J40" s="301">
        <f t="shared" si="6"/>
        <v>100</v>
      </c>
    </row>
    <row r="41" spans="1:11" ht="15">
      <c r="A41" s="393"/>
      <c r="B41" s="136"/>
      <c r="C41" s="312" t="s">
        <v>1160</v>
      </c>
      <c r="D41" s="1055"/>
      <c r="E41" s="82"/>
      <c r="F41" s="1055"/>
      <c r="G41" s="6"/>
      <c r="H41" s="1072"/>
      <c r="J41" s="301">
        <f t="shared" si="6"/>
        <v>100</v>
      </c>
      <c r="K41" s="301">
        <f>SUM(J33:J41)</f>
        <v>900</v>
      </c>
    </row>
    <row r="42" spans="1:11" ht="127.5" customHeight="1">
      <c r="A42" s="408" t="s">
        <v>1161</v>
      </c>
      <c r="B42" s="452" t="s">
        <v>1162</v>
      </c>
      <c r="C42" s="452"/>
      <c r="D42" s="306">
        <f>IF(E42="N/A",0,IF(E42="Answer all sub questions",2,IF(E42="Yes",2,IF(E42="Partial",2,IF(E42="No",2,IF(E42="",2))))))</f>
        <v>2</v>
      </c>
      <c r="E42" s="82"/>
      <c r="F42" s="306">
        <f>IF(E42="N/A",D42,IF(E42="Answer all sub questions",0,IF(E42="Yes",D42,IF(E42="Partial",1,IF(E42="No",0,IF(E42="",0))))))</f>
        <v>0</v>
      </c>
      <c r="G42" s="5"/>
      <c r="H42" s="307" t="s">
        <v>1163</v>
      </c>
    </row>
    <row r="43" spans="1:11" ht="39" customHeight="1">
      <c r="A43" s="389" t="s">
        <v>1164</v>
      </c>
      <c r="B43" s="607" t="s">
        <v>1165</v>
      </c>
      <c r="C43" s="559"/>
      <c r="D43" s="1053">
        <f t="shared" ref="D43" si="7">IF(E43="All N/A",0,IF(E43="Answer all sub questions",2,IF(E43="Yes",2,IF(E43="Partial",2,IF(E43="No",2,IF(E43="",2))))))</f>
        <v>2</v>
      </c>
      <c r="E43" s="309" t="str">
        <f>IF(K47&gt;5,"Answer all sub questions",IF(K47=(4*1.001),"All N/A",IF(K47&gt;=4,"Yes",IF(K47=0,"No",IF(K47&gt;=0.5,"Partial",IF(K47&lt;=3.5,"Partial"))))))</f>
        <v>Answer all sub questions</v>
      </c>
      <c r="F43" s="1053">
        <f>IF(E43="All N/A",D43,IF(E43="Answer all sub questions",0,IF(E43="Yes",D43,IF(E43="Partial",1,IF(E43="No",0,IF(E43="",0))))))</f>
        <v>0</v>
      </c>
      <c r="G43" s="5"/>
      <c r="H43" s="1072" t="s">
        <v>1166</v>
      </c>
    </row>
    <row r="44" spans="1:11" ht="15">
      <c r="A44" s="391"/>
      <c r="B44" s="136"/>
      <c r="C44" s="312" t="s">
        <v>1167</v>
      </c>
      <c r="D44" s="1054"/>
      <c r="E44" s="82"/>
      <c r="F44" s="1054"/>
      <c r="G44" s="6"/>
      <c r="H44" s="1072"/>
      <c r="J44" s="301">
        <f t="shared" ref="J44:J47" si="8">IF(E44="",100,IF(E44="Yes",1,IF(E44="No",0,IF(E44="Partial",0.5,IF(E44="N/A",1.001)))))</f>
        <v>100</v>
      </c>
    </row>
    <row r="45" spans="1:11" ht="30">
      <c r="A45" s="391"/>
      <c r="B45" s="136"/>
      <c r="C45" s="312" t="s">
        <v>1168</v>
      </c>
      <c r="D45" s="1054"/>
      <c r="E45" s="82"/>
      <c r="F45" s="1054"/>
      <c r="G45" s="6"/>
      <c r="H45" s="1072"/>
      <c r="J45" s="301">
        <f t="shared" si="8"/>
        <v>100</v>
      </c>
    </row>
    <row r="46" spans="1:11" ht="15">
      <c r="A46" s="391"/>
      <c r="B46" s="136"/>
      <c r="C46" s="312" t="s">
        <v>1169</v>
      </c>
      <c r="D46" s="1054"/>
      <c r="E46" s="82"/>
      <c r="F46" s="1054"/>
      <c r="G46" s="6"/>
      <c r="H46" s="1072"/>
      <c r="J46" s="301">
        <f t="shared" si="8"/>
        <v>100</v>
      </c>
    </row>
    <row r="47" spans="1:11" ht="30">
      <c r="A47" s="393"/>
      <c r="B47" s="136"/>
      <c r="C47" s="312" t="s">
        <v>1170</v>
      </c>
      <c r="D47" s="1055"/>
      <c r="E47" s="82"/>
      <c r="F47" s="1055"/>
      <c r="G47" s="6"/>
      <c r="H47" s="1072"/>
      <c r="J47" s="301">
        <f t="shared" si="8"/>
        <v>100</v>
      </c>
      <c r="K47" s="301">
        <f>SUM(J44:J47)</f>
        <v>400</v>
      </c>
    </row>
    <row r="48" spans="1:11" ht="83.25" customHeight="1">
      <c r="A48" s="374" t="s">
        <v>1171</v>
      </c>
      <c r="B48" s="452" t="s">
        <v>1172</v>
      </c>
      <c r="C48" s="452"/>
      <c r="D48" s="306">
        <f>IF(E48="N/A",0,IF(E48="Answer all sub questions",2,IF(E48="Yes",2,IF(E48="Partial",2,IF(E48="No",2,IF(E48="",2))))))</f>
        <v>2</v>
      </c>
      <c r="E48" s="82"/>
      <c r="F48" s="306">
        <f>IF(E48="N/A",D48,IF(E48="Answer all sub questions",0,IF(E48="Yes",D48,IF(E48="Partial",1,IF(E48="No",0,IF(E48="",0))))))</f>
        <v>0</v>
      </c>
      <c r="G48" s="5"/>
      <c r="H48" s="307" t="s">
        <v>1173</v>
      </c>
    </row>
    <row r="49" spans="1:11" ht="41.25" customHeight="1">
      <c r="A49" s="389" t="s">
        <v>1174</v>
      </c>
      <c r="B49" s="607" t="s">
        <v>1175</v>
      </c>
      <c r="C49" s="559"/>
      <c r="D49" s="1053">
        <f t="shared" ref="D49" si="9">IF(E49="All N/A",0,IF(E49="Answer all sub questions",2,IF(E49="Yes",2,IF(E49="Partial",2,IF(E49="No",2,IF(E49="",2))))))</f>
        <v>2</v>
      </c>
      <c r="E49" s="309" t="str">
        <f>IF(K53&gt;5,"Answer all sub questions",IF(K53=(4*1.001),"All N/A",IF(K53&gt;=4,"Yes",IF(K53=0,"No",IF(K53&gt;=0.5,"Partial",IF(K53&lt;=3.5,"Partial"))))))</f>
        <v>Answer all sub questions</v>
      </c>
      <c r="F49" s="1053">
        <f>IF(E49="All N/A",D49,IF(E49="Answer all sub questions",0,IF(E49="Yes",D49,IF(E49="Partial",1,IF(E49="No",0,IF(E49="",0))))))</f>
        <v>0</v>
      </c>
      <c r="G49" s="5"/>
      <c r="H49" s="1072" t="s">
        <v>1176</v>
      </c>
    </row>
    <row r="50" spans="1:11" ht="30">
      <c r="A50" s="391"/>
      <c r="B50" s="136"/>
      <c r="C50" s="312" t="s">
        <v>1177</v>
      </c>
      <c r="D50" s="1054"/>
      <c r="E50" s="82"/>
      <c r="F50" s="1054"/>
      <c r="G50" s="6"/>
      <c r="H50" s="1072"/>
      <c r="J50" s="301">
        <f t="shared" ref="J50:J66" si="10">IF(E50="",100,IF(E50="Yes",1,IF(E50="No",0,IF(E50="Partial",0.5,IF(E50="N/A",1.001)))))</f>
        <v>100</v>
      </c>
    </row>
    <row r="51" spans="1:11" ht="30">
      <c r="A51" s="391"/>
      <c r="B51" s="136"/>
      <c r="C51" s="312" t="s">
        <v>1178</v>
      </c>
      <c r="D51" s="1054"/>
      <c r="E51" s="82"/>
      <c r="F51" s="1054"/>
      <c r="G51" s="6"/>
      <c r="H51" s="1072"/>
      <c r="J51" s="301">
        <f t="shared" si="10"/>
        <v>100</v>
      </c>
    </row>
    <row r="52" spans="1:11" ht="15">
      <c r="A52" s="391"/>
      <c r="B52" s="136"/>
      <c r="C52" s="312" t="s">
        <v>1179</v>
      </c>
      <c r="D52" s="1054"/>
      <c r="E52" s="82"/>
      <c r="F52" s="1054"/>
      <c r="G52" s="6"/>
      <c r="H52" s="1072"/>
      <c r="J52" s="301">
        <f t="shared" si="10"/>
        <v>100</v>
      </c>
    </row>
    <row r="53" spans="1:11" ht="44.25" customHeight="1">
      <c r="A53" s="393"/>
      <c r="B53" s="136"/>
      <c r="C53" s="312" t="s">
        <v>1180</v>
      </c>
      <c r="D53" s="1055"/>
      <c r="E53" s="82"/>
      <c r="F53" s="1055"/>
      <c r="G53" s="6"/>
      <c r="H53" s="1072"/>
      <c r="J53" s="301">
        <f t="shared" si="10"/>
        <v>100</v>
      </c>
      <c r="K53" s="301">
        <f>SUM(J50:J53)</f>
        <v>400</v>
      </c>
    </row>
    <row r="54" spans="1:11" ht="42" customHeight="1">
      <c r="A54" s="389" t="s">
        <v>1181</v>
      </c>
      <c r="B54" s="607" t="s">
        <v>1182</v>
      </c>
      <c r="C54" s="559"/>
      <c r="D54" s="1053">
        <f>IF(E54="All N/A",0,IF(E54="Answer all sub questions",3,IF(E54="Yes",3,IF(E54="Partial",3,IF(E54="No",3,IF(E54="",3))))))</f>
        <v>3</v>
      </c>
      <c r="E54" s="309" t="str">
        <f>IF(K59&gt;6,"Answer all sub questions",IF(K59=(5*1.001),"All N/A",IF(K59&gt;=5,"Yes",IF(K59=0,"No",IF(K59&gt;=0.5,"Partial",IF(K59&lt;=4.5,"Partial"))))))</f>
        <v>Answer all sub questions</v>
      </c>
      <c r="F54" s="1053">
        <f>IF(E54="All N/A",D54,IF(E54="Answer all sub questions",0,IF(E54="Yes",D54,IF(E54="Partial",1,IF(E54="No",0,IF(E54="",0))))))</f>
        <v>0</v>
      </c>
      <c r="G54" s="5"/>
      <c r="H54" s="1072" t="s">
        <v>1183</v>
      </c>
    </row>
    <row r="55" spans="1:11" ht="30">
      <c r="A55" s="391"/>
      <c r="B55" s="136"/>
      <c r="C55" s="316" t="s">
        <v>1184</v>
      </c>
      <c r="D55" s="1054"/>
      <c r="E55" s="82"/>
      <c r="F55" s="1054"/>
      <c r="G55" s="5"/>
      <c r="H55" s="1072"/>
      <c r="J55" s="301">
        <f t="shared" si="10"/>
        <v>100</v>
      </c>
    </row>
    <row r="56" spans="1:11" ht="15">
      <c r="A56" s="391"/>
      <c r="B56" s="136"/>
      <c r="C56" s="316" t="s">
        <v>1185</v>
      </c>
      <c r="D56" s="1054"/>
      <c r="E56" s="82"/>
      <c r="F56" s="1054"/>
      <c r="G56" s="5"/>
      <c r="H56" s="1072"/>
      <c r="J56" s="301">
        <f t="shared" si="10"/>
        <v>100</v>
      </c>
    </row>
    <row r="57" spans="1:11" ht="15">
      <c r="A57" s="391"/>
      <c r="B57" s="136"/>
      <c r="C57" s="316" t="s">
        <v>1186</v>
      </c>
      <c r="D57" s="1054"/>
      <c r="E57" s="82"/>
      <c r="F57" s="1054"/>
      <c r="G57" s="5"/>
      <c r="H57" s="1072"/>
      <c r="J57" s="301">
        <f t="shared" si="10"/>
        <v>100</v>
      </c>
    </row>
    <row r="58" spans="1:11" ht="30">
      <c r="A58" s="391"/>
      <c r="B58" s="136"/>
      <c r="C58" s="316" t="s">
        <v>1187</v>
      </c>
      <c r="D58" s="1054"/>
      <c r="E58" s="82"/>
      <c r="F58" s="1054"/>
      <c r="G58" s="5"/>
      <c r="H58" s="1072"/>
      <c r="J58" s="301">
        <f t="shared" si="10"/>
        <v>100</v>
      </c>
    </row>
    <row r="59" spans="1:11" ht="30">
      <c r="A59" s="393"/>
      <c r="B59" s="136"/>
      <c r="C59" s="316" t="s">
        <v>1188</v>
      </c>
      <c r="D59" s="1055"/>
      <c r="E59" s="82"/>
      <c r="F59" s="1055"/>
      <c r="G59" s="5"/>
      <c r="H59" s="1072"/>
      <c r="J59" s="301">
        <f t="shared" si="10"/>
        <v>100</v>
      </c>
      <c r="K59" s="301">
        <f>SUM(J55:J59)</f>
        <v>500</v>
      </c>
    </row>
    <row r="60" spans="1:11" ht="108">
      <c r="A60" s="594" t="s">
        <v>1189</v>
      </c>
      <c r="B60" s="607" t="s">
        <v>1190</v>
      </c>
      <c r="C60" s="559"/>
      <c r="D60" s="1053">
        <f t="shared" ref="D60" si="11">IF(E60="All N/A",0,IF(E60="Answer all sub questions",2,IF(E60="Yes",2,IF(E60="Partial",2,IF(E60="No",2,IF(E60="",2))))))</f>
        <v>2</v>
      </c>
      <c r="E60" s="309" t="str">
        <f>IF(K66&gt;7,"Answer all sub questions",IF(K66=(6*1.001),"All N/A",IF(K66&gt;=6,"Yes",IF(K66=0,"No",IF(K66&gt;=0.5,"Partial",IF(K66&lt;=5.5,"Partial"))))))</f>
        <v>Answer all sub questions</v>
      </c>
      <c r="F60" s="1053">
        <f>IF(E60="All N/A",D60,IF(E60="Answer all sub questions",0,IF(E60="Yes",D60,IF(E60="Partial",1,IF(E60="No",0,IF(E60="",0))))))</f>
        <v>0</v>
      </c>
      <c r="G60" s="5"/>
      <c r="H60" s="307" t="s">
        <v>1191</v>
      </c>
    </row>
    <row r="61" spans="1:11" ht="15">
      <c r="A61" s="1082"/>
      <c r="B61" s="136"/>
      <c r="C61" s="312" t="s">
        <v>1192</v>
      </c>
      <c r="D61" s="1054"/>
      <c r="E61" s="77"/>
      <c r="F61" s="1054"/>
      <c r="G61" s="6"/>
      <c r="H61" s="402" t="s">
        <v>1193</v>
      </c>
      <c r="J61" s="301">
        <f t="shared" si="10"/>
        <v>100</v>
      </c>
    </row>
    <row r="62" spans="1:11" ht="15">
      <c r="A62" s="1082"/>
      <c r="B62" s="168"/>
      <c r="C62" s="366" t="s">
        <v>1194</v>
      </c>
      <c r="D62" s="1054"/>
      <c r="E62" s="77"/>
      <c r="F62" s="1054"/>
      <c r="G62" s="6"/>
      <c r="H62" s="402"/>
      <c r="J62" s="301">
        <f t="shared" si="10"/>
        <v>100</v>
      </c>
    </row>
    <row r="63" spans="1:11" ht="15">
      <c r="A63" s="1082"/>
      <c r="B63" s="136"/>
      <c r="C63" s="316" t="s">
        <v>1195</v>
      </c>
      <c r="D63" s="1054"/>
      <c r="E63" s="77"/>
      <c r="F63" s="1054"/>
      <c r="G63" s="6"/>
      <c r="H63" s="402" t="s">
        <v>1196</v>
      </c>
      <c r="J63" s="301">
        <f t="shared" si="10"/>
        <v>100</v>
      </c>
    </row>
    <row r="64" spans="1:11" ht="15">
      <c r="A64" s="1082"/>
      <c r="B64" s="136"/>
      <c r="C64" s="316" t="s">
        <v>1197</v>
      </c>
      <c r="D64" s="1054"/>
      <c r="E64" s="77"/>
      <c r="F64" s="1054"/>
      <c r="G64" s="6"/>
      <c r="H64" s="402" t="s">
        <v>1198</v>
      </c>
      <c r="J64" s="301">
        <f t="shared" si="10"/>
        <v>100</v>
      </c>
    </row>
    <row r="65" spans="1:12" ht="15">
      <c r="A65" s="1082"/>
      <c r="B65" s="136"/>
      <c r="C65" s="316" t="s">
        <v>1199</v>
      </c>
      <c r="D65" s="1054"/>
      <c r="E65" s="77"/>
      <c r="F65" s="1054"/>
      <c r="G65" s="6"/>
      <c r="H65" s="402"/>
      <c r="J65" s="301">
        <f t="shared" si="10"/>
        <v>100</v>
      </c>
    </row>
    <row r="66" spans="1:12" ht="15">
      <c r="A66" s="593"/>
      <c r="B66" s="136"/>
      <c r="C66" s="316" t="s">
        <v>1200</v>
      </c>
      <c r="D66" s="1055"/>
      <c r="E66" s="77"/>
      <c r="F66" s="1055"/>
      <c r="G66" s="6"/>
      <c r="H66" s="402" t="s">
        <v>1201</v>
      </c>
      <c r="J66" s="301">
        <f t="shared" si="10"/>
        <v>100</v>
      </c>
      <c r="K66" s="301">
        <f>SUM(J61:J66)</f>
        <v>600</v>
      </c>
    </row>
    <row r="67" spans="1:12" ht="39" customHeight="1">
      <c r="A67" s="594" t="s">
        <v>184</v>
      </c>
      <c r="B67" s="452" t="s">
        <v>1202</v>
      </c>
      <c r="C67" s="452"/>
      <c r="D67" s="1053">
        <f t="shared" ref="D67:D71" si="12">IF(E67="All N/A",0,IF(E67="Answer all sub questions",2,IF(E67="Yes",2,IF(E67="Partial",2,IF(E67="No",2,IF(E67="",2))))))</f>
        <v>2</v>
      </c>
      <c r="E67" s="309" t="str">
        <f>IF(K69&gt;3,"Answer all sub questions",IF(K69=(2*1.001),"All N/A",IF(K69&gt;=2,"Yes",IF(K69=1.001,"No",IF(K69=0,"No",IF(K69&gt;=0.5,"Partial",IF(K69&lt;=1.5,"Partial")))))))</f>
        <v>Answer all sub questions</v>
      </c>
      <c r="F67" s="1053">
        <f t="shared" ref="F67:F71" si="13">IF(E67="All N/A",D67,IF(E67="Answer all sub questions",0,IF(E67="Yes",D67,IF(E67="Partial",1,IF(E67="No",0,IF(E67="",0))))))</f>
        <v>0</v>
      </c>
      <c r="G67" s="5"/>
      <c r="H67" s="1061" t="s">
        <v>1203</v>
      </c>
    </row>
    <row r="68" spans="1:12" ht="27.75" customHeight="1">
      <c r="A68" s="1082"/>
      <c r="B68" s="173"/>
      <c r="C68" s="390" t="s">
        <v>1204</v>
      </c>
      <c r="D68" s="1054"/>
      <c r="E68" s="71"/>
      <c r="F68" s="1054"/>
      <c r="G68" s="66"/>
      <c r="H68" s="1062"/>
      <c r="J68" s="95">
        <f>IF(E68="",100,IF(E68="Yes",1,IF(E68="No",0,IF(E68="Partial",0.5,IF(E68="N/A",1.001)))))</f>
        <v>100</v>
      </c>
    </row>
    <row r="69" spans="1:12" s="108" customFormat="1" ht="12.75" customHeight="1">
      <c r="A69" s="1082"/>
      <c r="B69" s="317"/>
      <c r="C69" s="318" t="s">
        <v>2140</v>
      </c>
      <c r="D69" s="1055"/>
      <c r="E69" s="409" t="str">
        <f>IF('General AMR Module'!$Q$259="Answer all sub questions","",IF('General AMR Module'!$Q$259="","",'General AMR Module'!$Q$259))</f>
        <v/>
      </c>
      <c r="F69" s="1055"/>
      <c r="G69" s="361"/>
      <c r="H69" s="1062"/>
      <c r="J69" s="95">
        <f>IF(E69="",100,IF(E69="Yes",1,IF(E69="No",0,IF(E69="Partial",0.5,IF(E69="N/A",1.001)))))</f>
        <v>100</v>
      </c>
      <c r="K69" s="301">
        <f>SUM(J68:J69)</f>
        <v>200</v>
      </c>
    </row>
    <row r="70" spans="1:12" ht="57.75" customHeight="1">
      <c r="A70" s="374" t="s">
        <v>1205</v>
      </c>
      <c r="B70" s="452" t="s">
        <v>1206</v>
      </c>
      <c r="C70" s="452"/>
      <c r="D70" s="306">
        <f t="shared" si="12"/>
        <v>2</v>
      </c>
      <c r="E70" s="82"/>
      <c r="F70" s="306">
        <f t="shared" si="13"/>
        <v>0</v>
      </c>
      <c r="G70" s="5"/>
      <c r="H70" s="307" t="s">
        <v>1207</v>
      </c>
    </row>
    <row r="71" spans="1:12" ht="41.25" customHeight="1">
      <c r="A71" s="594" t="s">
        <v>411</v>
      </c>
      <c r="B71" s="452" t="s">
        <v>1208</v>
      </c>
      <c r="C71" s="452"/>
      <c r="D71" s="1053">
        <f t="shared" si="12"/>
        <v>2</v>
      </c>
      <c r="E71" s="309" t="str">
        <f>IF(K73&gt;3,"Answer all sub questions",IF(K73=(2*1.001),"All N/A",IF(K73&gt;=2,"Yes",IF(K73=0,"No",IF(K73&gt;=0.5,"Partial",IF(K73&lt;=1.5,"Partial"))))))</f>
        <v>Answer all sub questions</v>
      </c>
      <c r="F71" s="1053">
        <f t="shared" si="13"/>
        <v>0</v>
      </c>
      <c r="G71" s="5"/>
      <c r="H71" s="1061" t="s">
        <v>1209</v>
      </c>
    </row>
    <row r="72" spans="1:12" ht="27" customHeight="1">
      <c r="A72" s="1082"/>
      <c r="B72" s="173"/>
      <c r="C72" s="390" t="s">
        <v>1210</v>
      </c>
      <c r="D72" s="1054"/>
      <c r="E72" s="71"/>
      <c r="F72" s="1054"/>
      <c r="G72" s="66"/>
      <c r="H72" s="1062"/>
      <c r="J72" s="95">
        <f>IF(E72="",100,IF(E72="Yes",1,IF(E72="No",0,IF(E72="Partial",0.5,IF(E72="N/A",1.001)))))</f>
        <v>100</v>
      </c>
    </row>
    <row r="73" spans="1:12" s="108" customFormat="1" ht="12.75" customHeight="1">
      <c r="A73" s="593"/>
      <c r="B73" s="317"/>
      <c r="C73" s="318" t="s">
        <v>2163</v>
      </c>
      <c r="D73" s="1055"/>
      <c r="E73" s="319" t="str">
        <f>IF('Set Audit Scope'!$F$7="Choose from drop-down menu --&gt;","",IF('Set Audit Scope'!$F$7="","",IF('Set Audit Scope'!$F$7="No","N/A",IF('Set Audit Scope'!$F$7="N/A","N/A",IF('Set Audit Scope'!$F$7="Yes",(IF('Blood Module'!$Q$255="Answer all sub questions","",IF('Blood Module'!$Q$255&lt;&gt;"Answer all sub questions",'Blood Module'!$Q$255))))))))</f>
        <v/>
      </c>
      <c r="F73" s="1055"/>
      <c r="G73" s="361"/>
      <c r="H73" s="1063"/>
      <c r="J73" s="95">
        <f>IF(E73="",100,IF(E73="Yes",1,IF(E73="No",0,IF(E73="Partial",0.5,IF(E73="N/A",1.001)))))</f>
        <v>100</v>
      </c>
      <c r="K73" s="301">
        <f>SUM(J72:J73)</f>
        <v>200</v>
      </c>
      <c r="L73" s="301"/>
    </row>
    <row r="74" spans="1:12" ht="67.5" customHeight="1">
      <c r="A74" s="374" t="s">
        <v>1211</v>
      </c>
      <c r="B74" s="452" t="s">
        <v>1212</v>
      </c>
      <c r="C74" s="452"/>
      <c r="D74" s="306">
        <f>IF(E74="N/A",0,IF(E74="Answer all sub questions",2,IF(E74="Yes",2,IF(E74="Partial",2,IF(E74="No",2,IF(E74="",2))))))</f>
        <v>2</v>
      </c>
      <c r="E74" s="82"/>
      <c r="F74" s="306">
        <f>IF(E74="N/A",D74,IF(E74="Answer all sub questions",0,IF(E74="Yes",D74,IF(E74="Partial",1,IF(E74="No",0,IF(E74="",0))))))</f>
        <v>0</v>
      </c>
      <c r="G74" s="5"/>
      <c r="H74" s="307" t="s">
        <v>1213</v>
      </c>
    </row>
    <row r="75" spans="1:12" ht="70.5" customHeight="1">
      <c r="A75" s="408" t="s">
        <v>1214</v>
      </c>
      <c r="B75" s="452" t="s">
        <v>1215</v>
      </c>
      <c r="C75" s="452"/>
      <c r="D75" s="306">
        <f>IF(E75="N/A",0,IF(E75="Answer all sub questions",2,IF(E75="Yes",2,IF(E75="Partial",2,IF(E75="No",2,IF(E75="",2))))))</f>
        <v>2</v>
      </c>
      <c r="E75" s="82"/>
      <c r="F75" s="306">
        <f>IF(E75="N/A",D75,IF(E75="Answer all sub questions",0,IF(E75="Yes",D75,IF(E75="Partial",1,IF(E75="No",0,IF(E75="",0))))))</f>
        <v>0</v>
      </c>
      <c r="G75" s="5"/>
      <c r="H75" s="307" t="s">
        <v>1216</v>
      </c>
    </row>
    <row r="76" spans="1:12" ht="69.75" customHeight="1">
      <c r="A76" s="374" t="s">
        <v>1217</v>
      </c>
      <c r="B76" s="452" t="s">
        <v>1218</v>
      </c>
      <c r="C76" s="452"/>
      <c r="D76" s="306">
        <f>IF(E76="N/A",0,IF(E76="Answer all sub questions",2,IF(E76="Yes",2,IF(E76="Partial",2,IF(E76="No",2,IF(E76="",2))))))</f>
        <v>2</v>
      </c>
      <c r="E76" s="82"/>
      <c r="F76" s="306">
        <f>IF(E76="N/A",D76,IF(E76="Answer all sub questions",0,IF(E76="Yes",D76,IF(E76="Partial",1,IF(E76="No",0,IF(E76="",0))))))</f>
        <v>0</v>
      </c>
      <c r="G76" s="5"/>
      <c r="H76" s="307" t="s">
        <v>1219</v>
      </c>
    </row>
    <row r="77" spans="1:12">
      <c r="A77" s="374"/>
      <c r="B77" s="649" t="s">
        <v>186</v>
      </c>
      <c r="C77" s="650"/>
      <c r="D77" s="228">
        <f>SUM(D3:D76)</f>
        <v>43</v>
      </c>
      <c r="E77" s="228"/>
      <c r="F77" s="228">
        <f t="shared" ref="F77" si="14">SUM(F3:F76)</f>
        <v>0</v>
      </c>
      <c r="G77" s="221"/>
      <c r="H77" s="221"/>
    </row>
    <row r="79" spans="1:12" hidden="1">
      <c r="A79" s="329"/>
    </row>
    <row r="80" spans="1:12" hidden="1">
      <c r="A80" s="301" t="s">
        <v>26</v>
      </c>
    </row>
    <row r="81" spans="1:1" hidden="1">
      <c r="A81" s="301" t="s">
        <v>187</v>
      </c>
    </row>
    <row r="82" spans="1:1" hidden="1">
      <c r="A82" s="301" t="s">
        <v>29</v>
      </c>
    </row>
    <row r="83" spans="1:1" hidden="1">
      <c r="A83" s="95" t="s">
        <v>76</v>
      </c>
    </row>
  </sheetData>
  <sheetProtection algorithmName="SHA-512" hashValue="c8X30ChPh2YhxjirVhRLO/hj97uA9nyP539+fet6yC+qNnikWitRFzSCjsO5LJATCe/mtT/ULaKo6MniPrgDZg==" saltValue="3CT/HxChZNgvRkeKyazWbQ==" spinCount="100000" sheet="1" objects="1" scenarios="1"/>
  <mergeCells count="61">
    <mergeCell ref="B10:C10"/>
    <mergeCell ref="B24:C24"/>
    <mergeCell ref="B25:C25"/>
    <mergeCell ref="D5:D9"/>
    <mergeCell ref="F5:F9"/>
    <mergeCell ref="D10:D23"/>
    <mergeCell ref="F10:F23"/>
    <mergeCell ref="A1:H1"/>
    <mergeCell ref="A5:A9"/>
    <mergeCell ref="B2:C2"/>
    <mergeCell ref="B3:C3"/>
    <mergeCell ref="B4:C4"/>
    <mergeCell ref="B5:C5"/>
    <mergeCell ref="H5:H9"/>
    <mergeCell ref="B6:C6"/>
    <mergeCell ref="B77:C77"/>
    <mergeCell ref="B54:C54"/>
    <mergeCell ref="B74:C74"/>
    <mergeCell ref="B75:C75"/>
    <mergeCell ref="B76:C76"/>
    <mergeCell ref="H71:H73"/>
    <mergeCell ref="A71:A73"/>
    <mergeCell ref="H49:H53"/>
    <mergeCell ref="D60:D66"/>
    <mergeCell ref="F60:F66"/>
    <mergeCell ref="A60:A66"/>
    <mergeCell ref="H54:H59"/>
    <mergeCell ref="B60:C60"/>
    <mergeCell ref="B67:C67"/>
    <mergeCell ref="B70:C70"/>
    <mergeCell ref="B71:C71"/>
    <mergeCell ref="H67:H69"/>
    <mergeCell ref="D49:D53"/>
    <mergeCell ref="B49:C49"/>
    <mergeCell ref="F67:F69"/>
    <mergeCell ref="D71:D73"/>
    <mergeCell ref="F27:F30"/>
    <mergeCell ref="D67:D69"/>
    <mergeCell ref="A67:A69"/>
    <mergeCell ref="D43:D47"/>
    <mergeCell ref="F43:F47"/>
    <mergeCell ref="B42:C42"/>
    <mergeCell ref="B43:C43"/>
    <mergeCell ref="B48:C48"/>
    <mergeCell ref="B32:C32"/>
    <mergeCell ref="F71:F73"/>
    <mergeCell ref="A10:A23"/>
    <mergeCell ref="H15:H23"/>
    <mergeCell ref="A27:A30"/>
    <mergeCell ref="F49:F53"/>
    <mergeCell ref="D54:D59"/>
    <mergeCell ref="F54:F59"/>
    <mergeCell ref="H43:H47"/>
    <mergeCell ref="H27:H30"/>
    <mergeCell ref="B26:C26"/>
    <mergeCell ref="B27:C27"/>
    <mergeCell ref="D31:D41"/>
    <mergeCell ref="F31:F41"/>
    <mergeCell ref="B31:C31"/>
    <mergeCell ref="H31:H41"/>
    <mergeCell ref="D27:D30"/>
  </mergeCells>
  <dataValidations count="2">
    <dataValidation type="list" allowBlank="1" showInputMessage="1" showErrorMessage="1" sqref="E55:E59 E24:E26 E11:E22 E76 E7:E9 E68 E50:E53 E33:E42 E44:E47 E61:E66 E3:E4 E74 E70 E72" xr:uid="{00000000-0002-0000-1600-000000000000}">
      <formula1>$A$79:$A$82</formula1>
    </dataValidation>
    <dataValidation type="list" allowBlank="1" showInputMessage="1" showErrorMessage="1" sqref="E48 E75 E28" xr:uid="{00000000-0002-0000-1600-000001000000}">
      <formula1>$A$79:$A$83</formula1>
    </dataValidation>
  </dataValidations>
  <pageMargins left="0.7" right="0.7" top="0.75" bottom="0.75" header="0.3" footer="0.3"/>
  <ignoredErrors>
    <ignoredError sqref="D27 F27 D75:F7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N47"/>
  <sheetViews>
    <sheetView showGridLines="0" zoomScaleNormal="100" workbookViewId="0">
      <selection activeCell="S9" sqref="S9"/>
    </sheetView>
  </sheetViews>
  <sheetFormatPr baseColWidth="10" defaultColWidth="9" defaultRowHeight="14"/>
  <cols>
    <col min="1" max="1" width="2.5" style="90" customWidth="1"/>
    <col min="2" max="4" width="9" style="90" customWidth="1"/>
    <col min="5" max="5" width="19.33203125" style="90" customWidth="1"/>
    <col min="6" max="19" width="9" style="90" customWidth="1"/>
    <col min="20" max="21" width="11.83203125" style="90" bestFit="1" customWidth="1"/>
    <col min="22" max="16384" width="9" style="90"/>
  </cols>
  <sheetData>
    <row r="1" spans="1:14" ht="219" customHeight="1">
      <c r="A1" s="423" t="s">
        <v>2279</v>
      </c>
      <c r="B1" s="424"/>
      <c r="C1" s="424"/>
      <c r="D1" s="424"/>
      <c r="E1" s="424"/>
      <c r="F1" s="424"/>
      <c r="G1" s="424"/>
      <c r="H1" s="424"/>
      <c r="I1" s="424"/>
      <c r="J1" s="424"/>
      <c r="K1" s="91"/>
      <c r="M1" s="91"/>
      <c r="N1" s="91"/>
    </row>
    <row r="2" spans="1:14" s="92" customFormat="1" ht="33.75" customHeight="1">
      <c r="A2" s="425" t="s">
        <v>25</v>
      </c>
      <c r="B2" s="425"/>
      <c r="C2" s="425"/>
      <c r="D2" s="425"/>
      <c r="E2" s="425"/>
      <c r="F2" s="425"/>
      <c r="G2" s="425"/>
      <c r="H2" s="425"/>
      <c r="I2" s="425"/>
      <c r="J2" s="425"/>
    </row>
    <row r="3" spans="1:14" ht="15" customHeight="1"/>
    <row r="4" spans="1:14" ht="18" customHeight="1">
      <c r="A4" s="432"/>
      <c r="B4" s="432"/>
      <c r="C4" s="432"/>
      <c r="D4" s="432"/>
      <c r="E4" s="432"/>
      <c r="F4" s="432"/>
      <c r="G4" s="432"/>
      <c r="H4" s="432"/>
      <c r="I4" s="432"/>
      <c r="J4" s="432"/>
    </row>
    <row r="5" spans="1:14" ht="25.5" customHeight="1">
      <c r="A5" s="415" t="s">
        <v>1689</v>
      </c>
      <c r="B5" s="415"/>
      <c r="C5" s="415"/>
      <c r="D5" s="415"/>
      <c r="E5" s="415"/>
      <c r="F5" s="416"/>
      <c r="G5" s="416"/>
      <c r="H5" s="416"/>
      <c r="I5" s="416"/>
      <c r="J5" s="416"/>
    </row>
    <row r="6" spans="1:14" ht="25.5" customHeight="1">
      <c r="A6" s="415" t="s">
        <v>1688</v>
      </c>
      <c r="B6" s="415"/>
      <c r="C6" s="415"/>
      <c r="D6" s="415"/>
      <c r="E6" s="415"/>
      <c r="F6" s="416"/>
      <c r="G6" s="416"/>
      <c r="H6" s="416"/>
      <c r="I6" s="416"/>
      <c r="J6" s="416"/>
    </row>
    <row r="7" spans="1:14" ht="25.5" customHeight="1">
      <c r="A7" s="415" t="s">
        <v>1687</v>
      </c>
      <c r="B7" s="415"/>
      <c r="C7" s="415"/>
      <c r="D7" s="415"/>
      <c r="E7" s="415"/>
      <c r="F7" s="416"/>
      <c r="G7" s="416"/>
      <c r="H7" s="416"/>
      <c r="I7" s="416"/>
      <c r="J7" s="416"/>
    </row>
    <row r="8" spans="1:14" ht="25.5" customHeight="1">
      <c r="A8" s="415" t="s">
        <v>1686</v>
      </c>
      <c r="B8" s="415"/>
      <c r="C8" s="415"/>
      <c r="D8" s="415"/>
      <c r="E8" s="415"/>
      <c r="F8" s="416"/>
      <c r="G8" s="416"/>
      <c r="H8" s="416"/>
      <c r="I8" s="416"/>
      <c r="J8" s="416"/>
    </row>
    <row r="9" spans="1:14" ht="25.5" customHeight="1">
      <c r="A9" s="415" t="s">
        <v>1690</v>
      </c>
      <c r="B9" s="415"/>
      <c r="C9" s="415"/>
      <c r="D9" s="415"/>
      <c r="E9" s="415"/>
      <c r="F9" s="416"/>
      <c r="G9" s="416"/>
      <c r="H9" s="416"/>
      <c r="I9" s="416"/>
      <c r="J9" s="416"/>
    </row>
    <row r="10" spans="1:14" ht="25.5" customHeight="1">
      <c r="A10" s="415" t="s">
        <v>2195</v>
      </c>
      <c r="B10" s="415"/>
      <c r="C10" s="415"/>
      <c r="D10" s="415"/>
      <c r="E10" s="415"/>
      <c r="F10" s="416"/>
      <c r="G10" s="416"/>
      <c r="H10" s="416"/>
      <c r="I10" s="416"/>
      <c r="J10" s="416"/>
    </row>
    <row r="11" spans="1:14" ht="12.75" customHeight="1">
      <c r="A11" s="87"/>
      <c r="B11" s="87"/>
      <c r="C11" s="87"/>
      <c r="D11" s="87"/>
      <c r="E11" s="87"/>
      <c r="F11" s="88"/>
      <c r="G11" s="89"/>
      <c r="H11" s="89"/>
      <c r="I11" s="89"/>
      <c r="J11" s="89"/>
    </row>
    <row r="12" spans="1:14" ht="18.75" customHeight="1">
      <c r="A12" s="426" t="s">
        <v>27</v>
      </c>
      <c r="B12" s="427"/>
      <c r="C12" s="427"/>
      <c r="D12" s="427"/>
      <c r="E12" s="427"/>
      <c r="F12" s="427"/>
      <c r="G12" s="427"/>
      <c r="H12" s="427"/>
      <c r="I12" s="427"/>
      <c r="J12" s="428"/>
    </row>
    <row r="13" spans="1:14" ht="18" customHeight="1">
      <c r="A13" s="429" t="s">
        <v>28</v>
      </c>
      <c r="B13" s="430"/>
      <c r="C13" s="430"/>
      <c r="D13" s="430"/>
      <c r="E13" s="430"/>
      <c r="F13" s="430"/>
      <c r="G13" s="430"/>
      <c r="H13" s="430"/>
      <c r="I13" s="430"/>
      <c r="J13" s="431"/>
    </row>
    <row r="14" spans="1:14" ht="18" customHeight="1">
      <c r="A14" s="420" t="str">
        <f>IF($F$5="Choose from drop-down menu --&gt;"," ",IF($F$5=""," ",IF($F$5="Yes","- Complete the urine module (click here)",IF($F$5="No"," ",IF($F$5="N/a"," ",)))))</f>
        <v xml:space="preserve"> </v>
      </c>
      <c r="B14" s="421"/>
      <c r="C14" s="421"/>
      <c r="D14" s="421"/>
      <c r="E14" s="421"/>
      <c r="F14" s="421"/>
      <c r="G14" s="421"/>
      <c r="H14" s="421"/>
      <c r="I14" s="421"/>
      <c r="J14" s="422"/>
    </row>
    <row r="15" spans="1:14" ht="18" customHeight="1">
      <c r="A15" s="420" t="str">
        <f>IF($F$6="Choose from drop-down menu --&gt;"," ",IF($F$6=""," ",IF($F$6="Yes","- Complete the feces module (click here)",IF($F$6="No"," ",IF($F$6="N/a"," ",)))))</f>
        <v xml:space="preserve"> </v>
      </c>
      <c r="B15" s="421"/>
      <c r="C15" s="421"/>
      <c r="D15" s="421"/>
      <c r="E15" s="421"/>
      <c r="F15" s="421"/>
      <c r="G15" s="421"/>
      <c r="H15" s="421"/>
      <c r="I15" s="421"/>
      <c r="J15" s="422"/>
    </row>
    <row r="16" spans="1:14" ht="18" customHeight="1">
      <c r="A16" s="420" t="str">
        <f>IF($F$7="Choose from drop-down menu --&gt;"," ",IF($F$7=""," ",IF($F$7="Yes","- Complete the blood module (click here)",IF($F$7="No"," ",IF($F$7="N/a"," ",)))))</f>
        <v xml:space="preserve"> </v>
      </c>
      <c r="B16" s="421"/>
      <c r="C16" s="421"/>
      <c r="D16" s="421"/>
      <c r="E16" s="421"/>
      <c r="F16" s="421"/>
      <c r="G16" s="421"/>
      <c r="H16" s="421"/>
      <c r="I16" s="421"/>
      <c r="J16" s="422"/>
    </row>
    <row r="17" spans="1:12" ht="18" customHeight="1">
      <c r="A17" s="412" t="str">
        <f>IF($F$10="Choose from drop-down menu --&gt;"," ",IF($F$10=""," ",IF($F$10="Yes","- Complete the genital module (click here)",IF($F$10="No"," ",IF($F$10="N/a"," ",)))))</f>
        <v xml:space="preserve"> </v>
      </c>
      <c r="B17" s="413"/>
      <c r="C17" s="413"/>
      <c r="D17" s="413"/>
      <c r="E17" s="413"/>
      <c r="F17" s="413"/>
      <c r="G17" s="413"/>
      <c r="H17" s="413"/>
      <c r="I17" s="413"/>
      <c r="J17" s="414"/>
    </row>
    <row r="18" spans="1:12" ht="18" customHeight="1">
      <c r="A18" s="412" t="str">
        <f>IF($F$9="Choose from drop-down menu --&gt;"," ",IF($F$9=""," ",IF($F$9="Yes","- Complete the pulmonary module (click here)",IF($F$9="No"," ",IF($F$9="N/a"," ",)))))</f>
        <v xml:space="preserve"> </v>
      </c>
      <c r="B18" s="413"/>
      <c r="C18" s="413"/>
      <c r="D18" s="413"/>
      <c r="E18" s="413"/>
      <c r="F18" s="413"/>
      <c r="G18" s="413"/>
      <c r="H18" s="413"/>
      <c r="I18" s="413"/>
      <c r="J18" s="414"/>
    </row>
    <row r="19" spans="1:12" ht="18" customHeight="1">
      <c r="A19" s="417" t="str">
        <f>IF($F$8="Choose from drop-down menu --&gt;"," ",IF($F$8=""," ",IF($F$8="Yes","- Complete the wound module (click here)",IF($F$8="No"," ",IF($F$8="N/a"," ",)))))</f>
        <v xml:space="preserve"> </v>
      </c>
      <c r="B19" s="418"/>
      <c r="C19" s="418"/>
      <c r="D19" s="418"/>
      <c r="E19" s="418"/>
      <c r="F19" s="418"/>
      <c r="G19" s="418"/>
      <c r="H19" s="418"/>
      <c r="I19" s="418"/>
      <c r="J19" s="419"/>
    </row>
    <row r="20" spans="1:12" ht="15" customHeight="1"/>
    <row r="21" spans="1:12" ht="15" customHeight="1">
      <c r="L21" s="91"/>
    </row>
    <row r="22" spans="1:12" ht="15" hidden="1" customHeight="1">
      <c r="L22" s="92" t="s">
        <v>26</v>
      </c>
    </row>
    <row r="23" spans="1:12" ht="15" hidden="1" customHeight="1">
      <c r="L23" s="90" t="s">
        <v>29</v>
      </c>
    </row>
    <row r="24" spans="1:12" ht="15" customHeight="1"/>
    <row r="25" spans="1:12" ht="15" customHeight="1"/>
    <row r="26" spans="1:12" ht="15" customHeight="1"/>
    <row r="27" spans="1:12" ht="15" customHeight="1"/>
    <row r="28" spans="1:12" ht="15" customHeight="1"/>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algorithmName="SHA-512" hashValue="dalB4t1xDC9JZVSHgdn+lFPVfyKf/UKv1wVM5cjNp2L38r8eOJc/ZWHdrpkoRHmnTcYP3HNnKT3v4/TOnrwIpA==" saltValue="ct1sPfGj/F1BayG74uIEaQ==" spinCount="100000" sheet="1" objects="1" scenarios="1"/>
  <mergeCells count="23">
    <mergeCell ref="A19:J19"/>
    <mergeCell ref="A15:J15"/>
    <mergeCell ref="A16:J16"/>
    <mergeCell ref="A1:J1"/>
    <mergeCell ref="A2:J2"/>
    <mergeCell ref="A12:J12"/>
    <mergeCell ref="A13:J13"/>
    <mergeCell ref="A14:J14"/>
    <mergeCell ref="A4:J4"/>
    <mergeCell ref="A8:E8"/>
    <mergeCell ref="F8:J8"/>
    <mergeCell ref="A7:E7"/>
    <mergeCell ref="F7:J7"/>
    <mergeCell ref="A5:E5"/>
    <mergeCell ref="F5:J5"/>
    <mergeCell ref="A17:J17"/>
    <mergeCell ref="A18:J18"/>
    <mergeCell ref="A6:E6"/>
    <mergeCell ref="A10:E10"/>
    <mergeCell ref="F10:J10"/>
    <mergeCell ref="A9:E9"/>
    <mergeCell ref="F9:J9"/>
    <mergeCell ref="F6:J6"/>
  </mergeCells>
  <dataValidations count="1">
    <dataValidation type="list" allowBlank="1" showInputMessage="1" showErrorMessage="1" sqref="F5:J10" xr:uid="{640FF6B1-2CB0-479E-A5F2-690915D272A3}">
      <formula1>$L$21:$L$23</formula1>
    </dataValidation>
  </dataValidations>
  <hyperlinks>
    <hyperlink ref="A13:J13" location="'General AMR Module'!A1" display="- Complete the General AMR Module (click here)" xr:uid="{00000000-0004-0000-0400-000000000000}"/>
    <hyperlink ref="A14:J14" location="'Urine Module'!A1" display="- Complete the urine scorecard (click here)" xr:uid="{00000000-0004-0000-0400-000001000000}"/>
    <hyperlink ref="A15:J15" location="'Feces Module'!A1" display="'Feces Module'!A1" xr:uid="{00000000-0004-0000-0400-000002000000}"/>
    <hyperlink ref="A16:J16" location="'Blood Module'!A1" display="- Complete the blood scorecard (click here)" xr:uid="{00000000-0004-0000-0400-000003000000}"/>
    <hyperlink ref="A19:J19" location="'Wound Module'!A1" display="'Wound Module'!A1" xr:uid="{272D532B-F72A-4350-90F1-2DBDBD10924A}"/>
    <hyperlink ref="A17:J17" location="'Genital Module'!A1" display="'Genital Module'!A1" xr:uid="{3BB4AB5B-E256-406E-822E-C8470AA014F2}"/>
    <hyperlink ref="A18:J18" location="'Pulmonary Module'!A1" display="'Pulmonary Module'!A1" xr:uid="{2A9BE84C-CC78-47B4-89C8-B34D13FE05C2}"/>
  </hyperlink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N306"/>
  <sheetViews>
    <sheetView showGridLines="0" zoomScaleNormal="100" workbookViewId="0">
      <selection activeCell="AD27" sqref="AD27"/>
    </sheetView>
  </sheetViews>
  <sheetFormatPr baseColWidth="10" defaultColWidth="9.1640625" defaultRowHeight="14"/>
  <cols>
    <col min="1" max="33" width="5.5" style="95" customWidth="1"/>
    <col min="34" max="34" width="7.1640625" style="95" customWidth="1"/>
    <col min="35" max="36" width="5.5" style="95" hidden="1" customWidth="1"/>
    <col min="37" max="37" width="5.5" style="95" customWidth="1"/>
    <col min="38" max="38" width="9.1640625" style="95" customWidth="1"/>
    <col min="39" max="16384" width="9.1640625" style="95"/>
  </cols>
  <sheetData>
    <row r="1" spans="1:33" s="93" customFormat="1" ht="212" customHeight="1">
      <c r="A1" s="534" t="s">
        <v>2279</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row>
    <row r="2" spans="1:33" s="93" customFormat="1" ht="33.75" customHeight="1">
      <c r="A2" s="533" t="s">
        <v>1692</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row>
    <row r="3" spans="1:33" ht="13.5"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row>
    <row r="4" spans="1:33" ht="21" customHeight="1">
      <c r="A4" s="676" t="s">
        <v>30</v>
      </c>
      <c r="B4" s="676"/>
      <c r="C4" s="676"/>
      <c r="D4" s="676"/>
      <c r="E4" s="676"/>
      <c r="F4" s="676"/>
      <c r="G4" s="676"/>
      <c r="H4" s="676"/>
      <c r="I4" s="676"/>
      <c r="J4" s="676"/>
      <c r="K4" s="676"/>
      <c r="L4" s="676"/>
      <c r="M4" s="676"/>
      <c r="N4" s="676"/>
      <c r="O4" s="676"/>
      <c r="P4" s="676"/>
      <c r="Q4" s="676"/>
      <c r="R4" s="676"/>
      <c r="S4" s="93"/>
      <c r="T4" s="93"/>
      <c r="U4" s="93"/>
      <c r="V4" s="93"/>
      <c r="W4" s="93"/>
      <c r="X4" s="93"/>
      <c r="Y4" s="96"/>
      <c r="Z4" s="96"/>
      <c r="AA4" s="96"/>
      <c r="AB4" s="96"/>
      <c r="AC4" s="96"/>
      <c r="AD4" s="96"/>
      <c r="AE4" s="96"/>
      <c r="AF4" s="96"/>
      <c r="AG4" s="94"/>
    </row>
    <row r="5" spans="1:33" ht="13.5" customHeight="1">
      <c r="A5" s="486" t="s">
        <v>31</v>
      </c>
      <c r="B5" s="487"/>
      <c r="C5" s="487"/>
      <c r="D5" s="487"/>
      <c r="E5" s="487"/>
      <c r="F5" s="487"/>
      <c r="G5" s="487"/>
      <c r="H5" s="487"/>
      <c r="I5" s="487"/>
      <c r="J5" s="487"/>
      <c r="K5" s="487"/>
      <c r="L5" s="487"/>
      <c r="M5" s="488"/>
      <c r="N5" s="473"/>
      <c r="O5" s="473"/>
      <c r="P5" s="473"/>
      <c r="Q5" s="473"/>
      <c r="R5" s="474"/>
      <c r="S5" s="93"/>
      <c r="T5" s="93"/>
      <c r="U5" s="93"/>
      <c r="V5" s="93"/>
      <c r="W5" s="93"/>
      <c r="X5" s="93"/>
      <c r="Y5" s="93"/>
      <c r="Z5" s="93"/>
      <c r="AA5" s="93"/>
      <c r="AB5" s="93"/>
      <c r="AC5" s="93"/>
      <c r="AD5" s="93"/>
      <c r="AE5" s="93"/>
      <c r="AF5" s="94"/>
      <c r="AG5" s="94"/>
    </row>
    <row r="6" spans="1:33" ht="13.5" customHeight="1">
      <c r="A6" s="486" t="s">
        <v>32</v>
      </c>
      <c r="B6" s="487"/>
      <c r="C6" s="487"/>
      <c r="D6" s="487"/>
      <c r="E6" s="487"/>
      <c r="F6" s="487"/>
      <c r="G6" s="487"/>
      <c r="H6" s="487"/>
      <c r="I6" s="487"/>
      <c r="J6" s="487"/>
      <c r="K6" s="487"/>
      <c r="L6" s="487"/>
      <c r="M6" s="488"/>
      <c r="N6" s="473"/>
      <c r="O6" s="473"/>
      <c r="P6" s="473"/>
      <c r="Q6" s="473"/>
      <c r="R6" s="474"/>
      <c r="S6" s="93"/>
      <c r="T6" s="93"/>
      <c r="U6" s="93"/>
      <c r="V6" s="93"/>
      <c r="W6" s="93"/>
      <c r="X6" s="93"/>
      <c r="Y6" s="93"/>
      <c r="Z6" s="93"/>
      <c r="AA6" s="93"/>
      <c r="AB6" s="93"/>
      <c r="AC6" s="93"/>
      <c r="AD6" s="93"/>
      <c r="AE6" s="93"/>
      <c r="AF6" s="94"/>
      <c r="AG6" s="94"/>
    </row>
    <row r="7" spans="1:33" ht="13.5" customHeight="1">
      <c r="A7" s="486" t="s">
        <v>33</v>
      </c>
      <c r="B7" s="487"/>
      <c r="C7" s="487"/>
      <c r="D7" s="487"/>
      <c r="E7" s="487"/>
      <c r="F7" s="487"/>
      <c r="G7" s="487"/>
      <c r="H7" s="487"/>
      <c r="I7" s="487"/>
      <c r="J7" s="487"/>
      <c r="K7" s="487"/>
      <c r="L7" s="487"/>
      <c r="M7" s="488"/>
      <c r="N7" s="473"/>
      <c r="O7" s="473"/>
      <c r="P7" s="473"/>
      <c r="Q7" s="473"/>
      <c r="R7" s="474"/>
      <c r="S7" s="93"/>
      <c r="T7" s="93"/>
      <c r="U7" s="93"/>
      <c r="V7" s="93"/>
      <c r="W7" s="93"/>
      <c r="X7" s="93"/>
      <c r="Y7" s="93"/>
      <c r="Z7" s="93"/>
      <c r="AA7" s="93"/>
      <c r="AB7" s="93"/>
      <c r="AC7" s="93"/>
      <c r="AD7" s="93"/>
      <c r="AE7" s="93"/>
      <c r="AF7" s="94"/>
      <c r="AG7" s="94"/>
    </row>
    <row r="8" spans="1:33" ht="13.5" customHeight="1">
      <c r="A8" s="486" t="s">
        <v>34</v>
      </c>
      <c r="B8" s="487"/>
      <c r="C8" s="487"/>
      <c r="D8" s="487"/>
      <c r="E8" s="487"/>
      <c r="F8" s="487"/>
      <c r="G8" s="487"/>
      <c r="H8" s="487"/>
      <c r="I8" s="487"/>
      <c r="J8" s="487"/>
      <c r="K8" s="487"/>
      <c r="L8" s="487"/>
      <c r="M8" s="488"/>
      <c r="N8" s="483" t="s">
        <v>43</v>
      </c>
      <c r="O8" s="483"/>
      <c r="P8" s="483"/>
      <c r="Q8" s="483"/>
      <c r="R8" s="484"/>
      <c r="S8" s="93"/>
      <c r="T8" s="93"/>
      <c r="U8" s="93"/>
      <c r="V8" s="93"/>
      <c r="W8" s="93"/>
      <c r="X8" s="93"/>
      <c r="Y8" s="93"/>
      <c r="Z8" s="93"/>
      <c r="AA8" s="93"/>
      <c r="AB8" s="93"/>
      <c r="AC8" s="93"/>
      <c r="AD8" s="93"/>
      <c r="AE8" s="93"/>
      <c r="AF8" s="94"/>
      <c r="AG8" s="94"/>
    </row>
    <row r="9" spans="1:33" ht="13.5" customHeight="1">
      <c r="A9" s="486" t="s">
        <v>35</v>
      </c>
      <c r="B9" s="487"/>
      <c r="C9" s="487"/>
      <c r="D9" s="487"/>
      <c r="E9" s="487"/>
      <c r="F9" s="487"/>
      <c r="G9" s="487"/>
      <c r="H9" s="487"/>
      <c r="I9" s="487"/>
      <c r="J9" s="487"/>
      <c r="K9" s="487"/>
      <c r="L9" s="487"/>
      <c r="M9" s="488"/>
      <c r="N9" s="482" t="s">
        <v>43</v>
      </c>
      <c r="O9" s="483"/>
      <c r="P9" s="483"/>
      <c r="Q9" s="483"/>
      <c r="R9" s="484"/>
      <c r="S9" s="93"/>
      <c r="T9" s="93"/>
      <c r="U9" s="93"/>
      <c r="V9" s="93"/>
      <c r="W9" s="93"/>
      <c r="X9" s="93"/>
      <c r="Y9" s="93"/>
      <c r="Z9" s="93"/>
      <c r="AA9" s="93"/>
      <c r="AB9" s="93"/>
      <c r="AC9" s="93"/>
      <c r="AD9" s="93"/>
      <c r="AE9" s="93"/>
      <c r="AF9" s="94"/>
      <c r="AG9" s="94"/>
    </row>
    <row r="10" spans="1:33" ht="13.5" customHeight="1">
      <c r="A10" s="486" t="s">
        <v>1403</v>
      </c>
      <c r="B10" s="487"/>
      <c r="C10" s="487"/>
      <c r="D10" s="487"/>
      <c r="E10" s="487"/>
      <c r="F10" s="487"/>
      <c r="G10" s="487"/>
      <c r="H10" s="487"/>
      <c r="I10" s="487"/>
      <c r="J10" s="487"/>
      <c r="K10" s="487"/>
      <c r="L10" s="487"/>
      <c r="M10" s="488"/>
      <c r="N10" s="482" t="s">
        <v>43</v>
      </c>
      <c r="O10" s="483"/>
      <c r="P10" s="483"/>
      <c r="Q10" s="483"/>
      <c r="R10" s="484"/>
      <c r="S10" s="93"/>
      <c r="T10" s="93"/>
      <c r="U10" s="93"/>
      <c r="V10" s="93"/>
      <c r="W10" s="93"/>
      <c r="X10" s="93"/>
      <c r="Y10" s="93"/>
      <c r="Z10" s="93"/>
      <c r="AA10" s="93"/>
      <c r="AB10" s="93"/>
      <c r="AC10" s="93"/>
      <c r="AD10" s="93"/>
      <c r="AE10" s="93"/>
      <c r="AF10" s="94"/>
      <c r="AG10" s="94"/>
    </row>
    <row r="11" spans="1:33" ht="13.5" customHeight="1">
      <c r="A11" s="486" t="s">
        <v>36</v>
      </c>
      <c r="B11" s="487"/>
      <c r="C11" s="487"/>
      <c r="D11" s="487"/>
      <c r="E11" s="487"/>
      <c r="F11" s="487"/>
      <c r="G11" s="487"/>
      <c r="H11" s="487"/>
      <c r="I11" s="487"/>
      <c r="J11" s="487"/>
      <c r="K11" s="487"/>
      <c r="L11" s="487"/>
      <c r="M11" s="488"/>
      <c r="N11" s="473"/>
      <c r="O11" s="473"/>
      <c r="P11" s="473"/>
      <c r="Q11" s="473"/>
      <c r="R11" s="474"/>
      <c r="S11" s="93"/>
      <c r="T11" s="93"/>
      <c r="U11" s="93"/>
      <c r="V11" s="93"/>
      <c r="W11" s="93"/>
      <c r="X11" s="93"/>
      <c r="Y11" s="93"/>
      <c r="Z11" s="93"/>
      <c r="AA11" s="93"/>
      <c r="AB11" s="93"/>
      <c r="AC11" s="93"/>
      <c r="AD11" s="93"/>
      <c r="AE11" s="93"/>
      <c r="AF11" s="94"/>
      <c r="AG11" s="94"/>
    </row>
    <row r="12" spans="1:33" ht="13.5" customHeight="1">
      <c r="A12" s="486" t="s">
        <v>1332</v>
      </c>
      <c r="B12" s="487"/>
      <c r="C12" s="487"/>
      <c r="D12" s="487"/>
      <c r="E12" s="487"/>
      <c r="F12" s="487"/>
      <c r="G12" s="487"/>
      <c r="H12" s="487"/>
      <c r="I12" s="487"/>
      <c r="J12" s="487"/>
      <c r="K12" s="487"/>
      <c r="L12" s="487"/>
      <c r="M12" s="488"/>
      <c r="N12" s="473"/>
      <c r="O12" s="473"/>
      <c r="P12" s="473"/>
      <c r="Q12" s="473"/>
      <c r="R12" s="474"/>
      <c r="S12" s="93"/>
      <c r="T12" s="93"/>
      <c r="U12" s="93"/>
      <c r="V12" s="93"/>
      <c r="W12" s="93"/>
      <c r="X12" s="93"/>
      <c r="Y12" s="93"/>
      <c r="Z12" s="93"/>
      <c r="AA12" s="93"/>
      <c r="AB12" s="93"/>
      <c r="AC12" s="93"/>
      <c r="AD12" s="93"/>
      <c r="AE12" s="93"/>
      <c r="AF12" s="94"/>
      <c r="AG12" s="94"/>
    </row>
    <row r="13" spans="1:33" ht="13.5" customHeight="1">
      <c r="A13" s="486" t="s">
        <v>37</v>
      </c>
      <c r="B13" s="487"/>
      <c r="C13" s="487"/>
      <c r="D13" s="487"/>
      <c r="E13" s="487"/>
      <c r="F13" s="487"/>
      <c r="G13" s="487"/>
      <c r="H13" s="487"/>
      <c r="I13" s="487"/>
      <c r="J13" s="487"/>
      <c r="K13" s="487"/>
      <c r="L13" s="487"/>
      <c r="M13" s="488"/>
      <c r="N13" s="608"/>
      <c r="O13" s="608"/>
      <c r="P13" s="608"/>
      <c r="Q13" s="608"/>
      <c r="R13" s="609"/>
      <c r="S13" s="94"/>
      <c r="T13" s="94"/>
      <c r="U13" s="94"/>
      <c r="V13" s="94"/>
      <c r="W13" s="94"/>
      <c r="X13" s="94"/>
      <c r="Y13" s="94"/>
      <c r="Z13" s="94"/>
      <c r="AA13" s="94"/>
      <c r="AB13" s="94"/>
      <c r="AC13" s="94"/>
      <c r="AD13" s="94"/>
      <c r="AE13" s="94"/>
      <c r="AF13" s="94"/>
      <c r="AG13" s="94"/>
    </row>
    <row r="14" spans="1:33" ht="13.5" customHeight="1">
      <c r="A14" s="486" t="s">
        <v>38</v>
      </c>
      <c r="B14" s="487"/>
      <c r="C14" s="487"/>
      <c r="D14" s="487"/>
      <c r="E14" s="487"/>
      <c r="F14" s="487"/>
      <c r="G14" s="487"/>
      <c r="H14" s="487"/>
      <c r="I14" s="487"/>
      <c r="J14" s="487"/>
      <c r="K14" s="487"/>
      <c r="L14" s="487"/>
      <c r="M14" s="488"/>
      <c r="N14" s="473"/>
      <c r="O14" s="473"/>
      <c r="P14" s="473"/>
      <c r="Q14" s="473"/>
      <c r="R14" s="474"/>
      <c r="S14" s="94"/>
      <c r="T14" s="94"/>
      <c r="U14" s="94"/>
      <c r="V14" s="94"/>
      <c r="W14" s="94"/>
      <c r="X14" s="94"/>
      <c r="Y14" s="94"/>
      <c r="Z14" s="94"/>
      <c r="AA14" s="94"/>
      <c r="AB14" s="94"/>
      <c r="AC14" s="94"/>
      <c r="AD14" s="94"/>
      <c r="AE14" s="94"/>
      <c r="AF14" s="94"/>
      <c r="AG14" s="94"/>
    </row>
    <row r="15" spans="1:33" ht="13.5" customHeight="1">
      <c r="A15" s="486" t="s">
        <v>39</v>
      </c>
      <c r="B15" s="487"/>
      <c r="C15" s="487"/>
      <c r="D15" s="487"/>
      <c r="E15" s="487"/>
      <c r="F15" s="487"/>
      <c r="G15" s="487"/>
      <c r="H15" s="487"/>
      <c r="I15" s="487"/>
      <c r="J15" s="487"/>
      <c r="K15" s="487"/>
      <c r="L15" s="487"/>
      <c r="M15" s="488"/>
      <c r="N15" s="473"/>
      <c r="O15" s="473"/>
      <c r="P15" s="473"/>
      <c r="Q15" s="473"/>
      <c r="R15" s="474"/>
      <c r="S15" s="94"/>
      <c r="T15" s="94"/>
      <c r="U15" s="94"/>
      <c r="V15" s="94"/>
      <c r="W15" s="94"/>
      <c r="X15" s="94"/>
      <c r="Y15" s="94"/>
      <c r="Z15" s="94"/>
      <c r="AA15" s="94"/>
      <c r="AB15" s="94"/>
      <c r="AC15" s="94"/>
      <c r="AD15" s="94"/>
      <c r="AE15" s="94"/>
      <c r="AF15" s="94"/>
      <c r="AG15" s="94"/>
    </row>
    <row r="16" spans="1:33" ht="13.5" customHeight="1">
      <c r="A16" s="486" t="s">
        <v>40</v>
      </c>
      <c r="B16" s="487"/>
      <c r="C16" s="487"/>
      <c r="D16" s="487"/>
      <c r="E16" s="487"/>
      <c r="F16" s="487"/>
      <c r="G16" s="487"/>
      <c r="H16" s="487"/>
      <c r="I16" s="487"/>
      <c r="J16" s="487"/>
      <c r="K16" s="487"/>
      <c r="L16" s="487"/>
      <c r="M16" s="488"/>
      <c r="N16" s="473"/>
      <c r="O16" s="473"/>
      <c r="P16" s="473"/>
      <c r="Q16" s="473"/>
      <c r="R16" s="474"/>
      <c r="S16" s="94"/>
      <c r="T16" s="94"/>
      <c r="U16" s="94"/>
      <c r="V16" s="94"/>
      <c r="W16" s="94"/>
      <c r="X16" s="94"/>
      <c r="Y16" s="94"/>
      <c r="Z16" s="94"/>
      <c r="AA16" s="94"/>
      <c r="AB16" s="94"/>
      <c r="AC16" s="94"/>
      <c r="AD16" s="94"/>
      <c r="AE16" s="94"/>
      <c r="AF16" s="94"/>
      <c r="AG16" s="94"/>
    </row>
    <row r="17" spans="1:33" ht="13.5" customHeight="1">
      <c r="A17" s="486" t="s">
        <v>41</v>
      </c>
      <c r="B17" s="487"/>
      <c r="C17" s="487"/>
      <c r="D17" s="487"/>
      <c r="E17" s="487"/>
      <c r="F17" s="487"/>
      <c r="G17" s="487"/>
      <c r="H17" s="487"/>
      <c r="I17" s="487"/>
      <c r="J17" s="487"/>
      <c r="K17" s="487"/>
      <c r="L17" s="487"/>
      <c r="M17" s="488"/>
      <c r="N17" s="473"/>
      <c r="O17" s="473"/>
      <c r="P17" s="473"/>
      <c r="Q17" s="473"/>
      <c r="R17" s="474"/>
      <c r="S17" s="94"/>
      <c r="T17" s="94"/>
      <c r="U17" s="94"/>
      <c r="V17" s="94"/>
      <c r="W17" s="94"/>
      <c r="X17" s="94"/>
      <c r="Y17" s="94"/>
      <c r="Z17" s="94"/>
      <c r="AA17" s="94"/>
      <c r="AB17" s="94"/>
      <c r="AC17" s="94"/>
      <c r="AD17" s="94"/>
      <c r="AE17" s="94"/>
      <c r="AF17" s="94"/>
      <c r="AG17" s="94"/>
    </row>
    <row r="18" spans="1:33" ht="13.5" customHeight="1">
      <c r="A18" s="486" t="s">
        <v>42</v>
      </c>
      <c r="B18" s="487"/>
      <c r="C18" s="487"/>
      <c r="D18" s="487"/>
      <c r="E18" s="487"/>
      <c r="F18" s="487"/>
      <c r="G18" s="487"/>
      <c r="H18" s="487"/>
      <c r="I18" s="487"/>
      <c r="J18" s="487"/>
      <c r="K18" s="487"/>
      <c r="L18" s="487"/>
      <c r="M18" s="488"/>
      <c r="N18" s="473"/>
      <c r="O18" s="473"/>
      <c r="P18" s="473"/>
      <c r="Q18" s="473"/>
      <c r="R18" s="474"/>
      <c r="S18" s="94"/>
      <c r="T18" s="94"/>
      <c r="U18" s="94"/>
      <c r="V18" s="94"/>
      <c r="W18" s="94"/>
      <c r="X18" s="94"/>
      <c r="Y18" s="94"/>
      <c r="Z18" s="94"/>
      <c r="AA18" s="94"/>
      <c r="AB18" s="94"/>
      <c r="AC18" s="94"/>
      <c r="AD18" s="94"/>
      <c r="AE18" s="94"/>
      <c r="AF18" s="94"/>
      <c r="AG18" s="94"/>
    </row>
    <row r="19" spans="1:33" ht="13.5" customHeight="1">
      <c r="A19" s="97" t="s">
        <v>1580</v>
      </c>
      <c r="B19" s="98"/>
      <c r="C19" s="98"/>
      <c r="D19" s="98"/>
      <c r="E19" s="98"/>
      <c r="F19" s="99"/>
      <c r="G19" s="99"/>
      <c r="H19" s="99"/>
      <c r="I19" s="99"/>
      <c r="J19" s="99"/>
      <c r="K19" s="100"/>
      <c r="L19" s="100"/>
      <c r="M19" s="100"/>
      <c r="N19" s="482" t="s">
        <v>43</v>
      </c>
      <c r="O19" s="483"/>
      <c r="P19" s="483"/>
      <c r="Q19" s="483"/>
      <c r="R19" s="484"/>
      <c r="S19" s="94"/>
      <c r="T19" s="94"/>
      <c r="U19" s="94"/>
      <c r="V19" s="94"/>
      <c r="W19" s="94"/>
      <c r="X19" s="94"/>
      <c r="Y19" s="94"/>
      <c r="Z19" s="94"/>
      <c r="AA19" s="94"/>
      <c r="AB19" s="94"/>
      <c r="AC19" s="94"/>
      <c r="AD19" s="94"/>
      <c r="AE19" s="94"/>
      <c r="AF19" s="94"/>
      <c r="AG19" s="94"/>
    </row>
    <row r="20" spans="1:33" ht="13.5" customHeight="1">
      <c r="A20" s="486" t="s">
        <v>44</v>
      </c>
      <c r="B20" s="487"/>
      <c r="C20" s="487"/>
      <c r="D20" s="487"/>
      <c r="E20" s="487"/>
      <c r="F20" s="487"/>
      <c r="G20" s="487"/>
      <c r="H20" s="487"/>
      <c r="I20" s="487"/>
      <c r="J20" s="487"/>
      <c r="K20" s="487"/>
      <c r="L20" s="487"/>
      <c r="M20" s="488"/>
      <c r="N20" s="473"/>
      <c r="O20" s="473"/>
      <c r="P20" s="473"/>
      <c r="Q20" s="473"/>
      <c r="R20" s="474"/>
      <c r="S20" s="94"/>
      <c r="T20" s="94"/>
      <c r="U20" s="94"/>
      <c r="V20" s="94"/>
      <c r="W20" s="94"/>
      <c r="X20" s="94"/>
      <c r="Y20" s="94"/>
      <c r="Z20" s="94"/>
      <c r="AA20" s="94"/>
      <c r="AB20" s="94"/>
      <c r="AC20" s="94"/>
      <c r="AD20" s="94"/>
      <c r="AE20" s="94"/>
      <c r="AF20" s="94"/>
      <c r="AG20" s="94"/>
    </row>
    <row r="21" spans="1:33" ht="13.5" customHeight="1">
      <c r="A21" s="486" t="s">
        <v>45</v>
      </c>
      <c r="B21" s="487"/>
      <c r="C21" s="487"/>
      <c r="D21" s="487"/>
      <c r="E21" s="487"/>
      <c r="F21" s="487"/>
      <c r="G21" s="487"/>
      <c r="H21" s="487"/>
      <c r="I21" s="487"/>
      <c r="J21" s="487"/>
      <c r="K21" s="487"/>
      <c r="L21" s="487"/>
      <c r="M21" s="488"/>
      <c r="N21" s="473"/>
      <c r="O21" s="473"/>
      <c r="P21" s="473"/>
      <c r="Q21" s="473"/>
      <c r="R21" s="474"/>
      <c r="S21" s="94"/>
      <c r="T21" s="94"/>
      <c r="U21" s="94"/>
      <c r="V21" s="94"/>
      <c r="W21" s="94"/>
      <c r="X21" s="94"/>
      <c r="Y21" s="94"/>
      <c r="Z21" s="94"/>
      <c r="AA21" s="94"/>
      <c r="AB21" s="94"/>
      <c r="AC21" s="94"/>
      <c r="AD21" s="94"/>
      <c r="AE21" s="94"/>
      <c r="AF21" s="94"/>
      <c r="AG21" s="94"/>
    </row>
    <row r="22" spans="1:33" ht="13.5" customHeight="1">
      <c r="A22" s="486" t="s">
        <v>1343</v>
      </c>
      <c r="B22" s="487"/>
      <c r="C22" s="487"/>
      <c r="D22" s="487"/>
      <c r="E22" s="487"/>
      <c r="F22" s="487"/>
      <c r="G22" s="487"/>
      <c r="H22" s="487"/>
      <c r="I22" s="487"/>
      <c r="J22" s="487"/>
      <c r="K22" s="487"/>
      <c r="L22" s="487"/>
      <c r="M22" s="488"/>
      <c r="N22" s="482" t="s">
        <v>43</v>
      </c>
      <c r="O22" s="483"/>
      <c r="P22" s="483"/>
      <c r="Q22" s="483"/>
      <c r="R22" s="484"/>
      <c r="S22" s="94"/>
      <c r="T22" s="94"/>
      <c r="U22" s="94"/>
      <c r="V22" s="94"/>
      <c r="W22" s="94"/>
      <c r="X22" s="94"/>
      <c r="Y22" s="94"/>
      <c r="Z22" s="94"/>
      <c r="AA22" s="94"/>
      <c r="AB22" s="94"/>
      <c r="AC22" s="94"/>
      <c r="AD22" s="94"/>
      <c r="AE22" s="94"/>
      <c r="AF22" s="94"/>
      <c r="AG22" s="94"/>
    </row>
    <row r="23" spans="1:33" ht="13.5" customHeight="1">
      <c r="A23" s="486" t="s">
        <v>1404</v>
      </c>
      <c r="B23" s="487"/>
      <c r="C23" s="487"/>
      <c r="D23" s="487"/>
      <c r="E23" s="487"/>
      <c r="F23" s="487"/>
      <c r="G23" s="487"/>
      <c r="H23" s="487"/>
      <c r="I23" s="487"/>
      <c r="J23" s="487"/>
      <c r="K23" s="487"/>
      <c r="L23" s="487"/>
      <c r="M23" s="488"/>
      <c r="N23" s="475"/>
      <c r="O23" s="473"/>
      <c r="P23" s="473"/>
      <c r="Q23" s="473"/>
      <c r="R23" s="474"/>
      <c r="S23" s="94"/>
      <c r="T23" s="94"/>
      <c r="U23" s="94"/>
      <c r="V23" s="94"/>
      <c r="W23" s="94"/>
      <c r="X23" s="94"/>
      <c r="Y23" s="94"/>
      <c r="Z23" s="94"/>
      <c r="AA23" s="94"/>
      <c r="AB23" s="94"/>
      <c r="AC23" s="94"/>
      <c r="AD23" s="94"/>
      <c r="AE23" s="94"/>
      <c r="AF23" s="94"/>
      <c r="AG23" s="94"/>
    </row>
    <row r="24" spans="1:33" ht="121.5" customHeight="1">
      <c r="A24" s="486" t="s">
        <v>1405</v>
      </c>
      <c r="B24" s="487"/>
      <c r="C24" s="487"/>
      <c r="D24" s="487"/>
      <c r="E24" s="487"/>
      <c r="F24" s="487"/>
      <c r="G24" s="487"/>
      <c r="H24" s="487"/>
      <c r="I24" s="487"/>
      <c r="J24" s="487"/>
      <c r="K24" s="487"/>
      <c r="L24" s="487"/>
      <c r="M24" s="488"/>
      <c r="N24" s="475"/>
      <c r="O24" s="473"/>
      <c r="P24" s="473"/>
      <c r="Q24" s="473"/>
      <c r="R24" s="474"/>
      <c r="S24" s="94"/>
      <c r="T24" s="94"/>
      <c r="U24" s="94"/>
      <c r="V24" s="94"/>
      <c r="W24" s="94"/>
      <c r="X24" s="94"/>
      <c r="Y24" s="94"/>
      <c r="Z24" s="94"/>
      <c r="AA24" s="94"/>
      <c r="AB24" s="94"/>
      <c r="AC24" s="94"/>
      <c r="AD24" s="94"/>
      <c r="AE24" s="94"/>
      <c r="AF24" s="94"/>
      <c r="AG24" s="94"/>
    </row>
    <row r="25" spans="1:33" ht="13.5" customHeight="1">
      <c r="A25" s="481" t="s">
        <v>46</v>
      </c>
      <c r="B25" s="481"/>
      <c r="C25" s="481"/>
      <c r="D25" s="481"/>
      <c r="E25" s="481"/>
      <c r="F25" s="481"/>
      <c r="G25" s="481"/>
      <c r="H25" s="481"/>
      <c r="I25" s="481"/>
      <c r="J25" s="481"/>
      <c r="K25" s="481"/>
      <c r="L25" s="481"/>
      <c r="M25" s="481"/>
      <c r="N25" s="449"/>
      <c r="O25" s="449"/>
      <c r="P25" s="449"/>
      <c r="Q25" s="449"/>
      <c r="R25" s="449"/>
      <c r="S25" s="94"/>
      <c r="T25" s="94"/>
      <c r="U25" s="94"/>
      <c r="V25" s="94"/>
      <c r="W25" s="94"/>
      <c r="X25" s="94"/>
      <c r="Y25" s="94"/>
      <c r="Z25" s="94"/>
      <c r="AA25" s="94"/>
      <c r="AB25" s="94"/>
      <c r="AC25" s="94"/>
      <c r="AD25" s="94"/>
      <c r="AE25" s="94"/>
      <c r="AF25" s="94"/>
      <c r="AG25" s="94"/>
    </row>
    <row r="26" spans="1:33" ht="13.5" customHeight="1">
      <c r="A26" s="489" t="s">
        <v>1344</v>
      </c>
      <c r="B26" s="487"/>
      <c r="C26" s="487"/>
      <c r="D26" s="487"/>
      <c r="E26" s="487"/>
      <c r="F26" s="487"/>
      <c r="G26" s="487"/>
      <c r="H26" s="487"/>
      <c r="I26" s="487"/>
      <c r="J26" s="487"/>
      <c r="K26" s="487"/>
      <c r="L26" s="487"/>
      <c r="M26" s="488"/>
      <c r="N26" s="475"/>
      <c r="O26" s="473"/>
      <c r="P26" s="473"/>
      <c r="Q26" s="473"/>
      <c r="R26" s="474"/>
      <c r="S26" s="94"/>
      <c r="T26" s="94"/>
      <c r="U26" s="94"/>
      <c r="V26" s="94"/>
      <c r="W26" s="94"/>
      <c r="X26" s="94"/>
      <c r="Y26" s="94"/>
      <c r="Z26" s="94"/>
      <c r="AA26" s="94"/>
      <c r="AB26" s="94"/>
      <c r="AC26" s="94"/>
      <c r="AD26" s="94"/>
      <c r="AE26" s="94"/>
      <c r="AF26" s="94"/>
      <c r="AG26" s="94"/>
    </row>
    <row r="27" spans="1:33" ht="13.5" customHeight="1">
      <c r="A27" s="489" t="s">
        <v>1345</v>
      </c>
      <c r="B27" s="510"/>
      <c r="C27" s="510"/>
      <c r="D27" s="510"/>
      <c r="E27" s="510"/>
      <c r="F27" s="510"/>
      <c r="G27" s="510"/>
      <c r="H27" s="510"/>
      <c r="I27" s="510"/>
      <c r="J27" s="510"/>
      <c r="K27" s="510"/>
      <c r="L27" s="510"/>
      <c r="M27" s="511"/>
      <c r="N27" s="475"/>
      <c r="O27" s="473"/>
      <c r="P27" s="473"/>
      <c r="Q27" s="473"/>
      <c r="R27" s="474"/>
      <c r="S27" s="94"/>
      <c r="T27" s="94"/>
      <c r="U27" s="94"/>
      <c r="V27" s="94"/>
      <c r="W27" s="94"/>
      <c r="X27" s="94"/>
      <c r="Y27" s="94"/>
      <c r="Z27" s="94"/>
      <c r="AA27" s="94"/>
      <c r="AB27" s="94"/>
      <c r="AC27" s="94"/>
      <c r="AD27" s="94"/>
      <c r="AE27" s="94"/>
      <c r="AF27" s="94"/>
      <c r="AG27" s="94"/>
    </row>
    <row r="28" spans="1:33" ht="13.5" customHeight="1">
      <c r="A28" s="481" t="s">
        <v>1333</v>
      </c>
      <c r="B28" s="481"/>
      <c r="C28" s="481"/>
      <c r="D28" s="481"/>
      <c r="E28" s="481"/>
      <c r="F28" s="481"/>
      <c r="G28" s="481"/>
      <c r="H28" s="481"/>
      <c r="I28" s="481"/>
      <c r="J28" s="481"/>
      <c r="K28" s="481"/>
      <c r="L28" s="481"/>
      <c r="M28" s="481"/>
      <c r="N28" s="485"/>
      <c r="O28" s="485"/>
      <c r="P28" s="485"/>
      <c r="Q28" s="485"/>
      <c r="R28" s="485"/>
      <c r="S28" s="94"/>
      <c r="T28" s="94"/>
      <c r="U28" s="94"/>
      <c r="V28" s="94"/>
      <c r="W28" s="94"/>
      <c r="X28" s="94"/>
      <c r="Y28" s="94"/>
      <c r="Z28" s="94"/>
      <c r="AA28" s="94"/>
      <c r="AB28" s="94"/>
      <c r="AC28" s="94"/>
      <c r="AD28" s="94"/>
      <c r="AE28" s="94"/>
      <c r="AF28" s="94"/>
      <c r="AG28" s="94"/>
    </row>
    <row r="29" spans="1:33" ht="13.5" customHeight="1">
      <c r="A29" s="481" t="s">
        <v>1693</v>
      </c>
      <c r="B29" s="481"/>
      <c r="C29" s="481"/>
      <c r="D29" s="481"/>
      <c r="E29" s="481"/>
      <c r="F29" s="481"/>
      <c r="G29" s="481"/>
      <c r="H29" s="481"/>
      <c r="I29" s="481"/>
      <c r="J29" s="481"/>
      <c r="K29" s="481"/>
      <c r="L29" s="481"/>
      <c r="M29" s="481"/>
      <c r="N29" s="485"/>
      <c r="O29" s="485"/>
      <c r="P29" s="485"/>
      <c r="Q29" s="485"/>
      <c r="R29" s="485"/>
      <c r="S29" s="94"/>
      <c r="T29" s="94"/>
      <c r="U29" s="94"/>
      <c r="V29" s="94"/>
      <c r="W29" s="94"/>
      <c r="X29" s="94"/>
      <c r="Y29" s="94"/>
      <c r="Z29" s="94"/>
      <c r="AA29" s="94"/>
      <c r="AB29" s="94"/>
      <c r="AC29" s="94"/>
      <c r="AD29" s="94"/>
      <c r="AE29" s="94"/>
      <c r="AF29" s="94"/>
      <c r="AG29" s="94"/>
    </row>
    <row r="30" spans="1:33" ht="13.5" customHeight="1">
      <c r="A30" s="481" t="s">
        <v>1334</v>
      </c>
      <c r="B30" s="481"/>
      <c r="C30" s="481"/>
      <c r="D30" s="481"/>
      <c r="E30" s="481"/>
      <c r="F30" s="481"/>
      <c r="G30" s="481"/>
      <c r="H30" s="481"/>
      <c r="I30" s="481"/>
      <c r="J30" s="481"/>
      <c r="K30" s="481"/>
      <c r="L30" s="481"/>
      <c r="M30" s="481"/>
      <c r="N30" s="485"/>
      <c r="O30" s="485"/>
      <c r="P30" s="485"/>
      <c r="Q30" s="485"/>
      <c r="R30" s="485"/>
      <c r="S30" s="94"/>
      <c r="T30" s="94"/>
      <c r="U30" s="94"/>
      <c r="V30" s="94"/>
      <c r="W30" s="94"/>
      <c r="X30" s="94"/>
      <c r="Y30" s="94"/>
      <c r="Z30" s="94"/>
      <c r="AA30" s="94"/>
      <c r="AB30" s="94"/>
      <c r="AC30" s="94"/>
      <c r="AD30" s="94"/>
      <c r="AE30" s="94"/>
      <c r="AF30" s="94"/>
      <c r="AG30" s="94"/>
    </row>
    <row r="31" spans="1:33" ht="13.5" customHeight="1">
      <c r="A31" s="481" t="s">
        <v>1699</v>
      </c>
      <c r="B31" s="481"/>
      <c r="C31" s="481"/>
      <c r="D31" s="481"/>
      <c r="E31" s="481"/>
      <c r="F31" s="481"/>
      <c r="G31" s="481"/>
      <c r="H31" s="481"/>
      <c r="I31" s="481"/>
      <c r="J31" s="481"/>
      <c r="K31" s="481"/>
      <c r="L31" s="481"/>
      <c r="M31" s="481"/>
      <c r="N31" s="482" t="s">
        <v>43</v>
      </c>
      <c r="O31" s="483"/>
      <c r="P31" s="483"/>
      <c r="Q31" s="483"/>
      <c r="R31" s="484"/>
      <c r="S31" s="94"/>
      <c r="T31" s="94"/>
      <c r="U31" s="94"/>
      <c r="V31" s="94"/>
      <c r="W31" s="94"/>
      <c r="X31" s="94"/>
      <c r="Y31" s="94"/>
      <c r="Z31" s="94"/>
      <c r="AA31" s="94"/>
      <c r="AB31" s="94"/>
      <c r="AC31" s="94"/>
      <c r="AD31" s="94"/>
      <c r="AE31" s="94"/>
      <c r="AF31" s="94"/>
      <c r="AG31" s="94"/>
    </row>
    <row r="32" spans="1:33" ht="13.5" customHeight="1">
      <c r="A32" s="481" t="s">
        <v>1698</v>
      </c>
      <c r="B32" s="481"/>
      <c r="C32" s="481"/>
      <c r="D32" s="481"/>
      <c r="E32" s="481"/>
      <c r="F32" s="481"/>
      <c r="G32" s="481"/>
      <c r="H32" s="481"/>
      <c r="I32" s="481"/>
      <c r="J32" s="481"/>
      <c r="K32" s="481"/>
      <c r="L32" s="481"/>
      <c r="M32" s="481"/>
      <c r="N32" s="482" t="s">
        <v>43</v>
      </c>
      <c r="O32" s="483"/>
      <c r="P32" s="483"/>
      <c r="Q32" s="483"/>
      <c r="R32" s="484"/>
      <c r="S32" s="94"/>
      <c r="T32" s="94"/>
      <c r="U32" s="94"/>
      <c r="V32" s="94"/>
      <c r="W32" s="94"/>
      <c r="X32" s="94"/>
      <c r="Y32" s="94"/>
      <c r="Z32" s="94"/>
      <c r="AA32" s="94"/>
      <c r="AB32" s="94"/>
      <c r="AC32" s="94"/>
      <c r="AD32" s="94"/>
      <c r="AE32" s="94"/>
      <c r="AF32" s="94"/>
      <c r="AG32" s="94"/>
    </row>
    <row r="33" spans="1:36" ht="13.5" customHeight="1">
      <c r="A33" s="481" t="s">
        <v>1697</v>
      </c>
      <c r="B33" s="481"/>
      <c r="C33" s="481"/>
      <c r="D33" s="481"/>
      <c r="E33" s="481"/>
      <c r="F33" s="481"/>
      <c r="G33" s="481"/>
      <c r="H33" s="481"/>
      <c r="I33" s="481"/>
      <c r="J33" s="481"/>
      <c r="K33" s="481"/>
      <c r="L33" s="481"/>
      <c r="M33" s="481"/>
      <c r="N33" s="482" t="s">
        <v>43</v>
      </c>
      <c r="O33" s="483"/>
      <c r="P33" s="483"/>
      <c r="Q33" s="483"/>
      <c r="R33" s="484"/>
      <c r="S33" s="94"/>
      <c r="T33" s="94"/>
      <c r="U33" s="94"/>
      <c r="V33" s="94"/>
      <c r="W33" s="94"/>
      <c r="X33" s="94"/>
      <c r="Y33" s="94"/>
      <c r="Z33" s="94"/>
      <c r="AA33" s="94"/>
      <c r="AB33" s="94"/>
      <c r="AC33" s="94"/>
      <c r="AD33" s="94"/>
      <c r="AE33" s="94"/>
      <c r="AF33" s="94"/>
      <c r="AG33" s="94"/>
    </row>
    <row r="34" spans="1:36" ht="13.5" customHeight="1">
      <c r="A34" s="481" t="s">
        <v>1694</v>
      </c>
      <c r="B34" s="481"/>
      <c r="C34" s="481"/>
      <c r="D34" s="481"/>
      <c r="E34" s="481"/>
      <c r="F34" s="481"/>
      <c r="G34" s="481"/>
      <c r="H34" s="481"/>
      <c r="I34" s="481"/>
      <c r="J34" s="481"/>
      <c r="K34" s="481"/>
      <c r="L34" s="481"/>
      <c r="M34" s="481"/>
      <c r="N34" s="482" t="s">
        <v>43</v>
      </c>
      <c r="O34" s="483"/>
      <c r="P34" s="483"/>
      <c r="Q34" s="483"/>
      <c r="R34" s="484"/>
      <c r="S34" s="94"/>
      <c r="T34" s="101"/>
      <c r="U34" s="94"/>
      <c r="V34" s="94"/>
      <c r="W34" s="94"/>
      <c r="X34" s="94"/>
      <c r="Y34" s="94"/>
      <c r="Z34" s="94"/>
      <c r="AA34" s="94"/>
      <c r="AB34" s="94"/>
      <c r="AC34" s="94"/>
      <c r="AD34" s="94"/>
      <c r="AE34" s="94"/>
      <c r="AF34" s="94"/>
      <c r="AG34" s="94"/>
    </row>
    <row r="35" spans="1:36" ht="13.5" customHeight="1">
      <c r="A35" s="481" t="s">
        <v>1695</v>
      </c>
      <c r="B35" s="481"/>
      <c r="C35" s="481"/>
      <c r="D35" s="481"/>
      <c r="E35" s="481"/>
      <c r="F35" s="481"/>
      <c r="G35" s="481"/>
      <c r="H35" s="481"/>
      <c r="I35" s="481"/>
      <c r="J35" s="481"/>
      <c r="K35" s="481"/>
      <c r="L35" s="481"/>
      <c r="M35" s="481"/>
      <c r="N35" s="482" t="s">
        <v>43</v>
      </c>
      <c r="O35" s="483"/>
      <c r="P35" s="483"/>
      <c r="Q35" s="483"/>
      <c r="R35" s="484"/>
      <c r="S35" s="94"/>
      <c r="T35" s="101"/>
      <c r="U35" s="94"/>
      <c r="V35" s="94"/>
      <c r="W35" s="94"/>
      <c r="X35" s="94"/>
      <c r="Y35" s="94"/>
      <c r="Z35" s="94"/>
      <c r="AA35" s="94"/>
      <c r="AB35" s="94"/>
      <c r="AC35" s="94"/>
      <c r="AD35" s="94"/>
      <c r="AE35" s="94"/>
      <c r="AF35" s="94"/>
      <c r="AG35" s="94"/>
    </row>
    <row r="36" spans="1:36" ht="13.5" customHeight="1">
      <c r="A36" s="481" t="s">
        <v>1696</v>
      </c>
      <c r="B36" s="481"/>
      <c r="C36" s="481"/>
      <c r="D36" s="481"/>
      <c r="E36" s="481"/>
      <c r="F36" s="481"/>
      <c r="G36" s="481"/>
      <c r="H36" s="481"/>
      <c r="I36" s="481"/>
      <c r="J36" s="481"/>
      <c r="K36" s="481"/>
      <c r="L36" s="481"/>
      <c r="M36" s="481"/>
      <c r="N36" s="482" t="s">
        <v>43</v>
      </c>
      <c r="O36" s="483"/>
      <c r="P36" s="483"/>
      <c r="Q36" s="483"/>
      <c r="R36" s="484"/>
      <c r="S36" s="94"/>
      <c r="T36" s="101"/>
      <c r="U36" s="94"/>
      <c r="V36" s="94"/>
      <c r="W36" s="94"/>
      <c r="X36" s="94"/>
      <c r="Y36" s="94"/>
      <c r="Z36" s="94"/>
      <c r="AA36" s="94"/>
      <c r="AB36" s="94"/>
      <c r="AC36" s="94"/>
      <c r="AD36" s="94"/>
      <c r="AE36" s="94"/>
      <c r="AF36" s="94"/>
      <c r="AG36" s="94"/>
    </row>
    <row r="37" spans="1:36" ht="13.5" customHeight="1">
      <c r="A37" s="9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row>
    <row r="38" spans="1:36" s="103" customFormat="1" ht="21" customHeight="1">
      <c r="A38" s="480" t="s">
        <v>47</v>
      </c>
      <c r="B38" s="480"/>
      <c r="C38" s="480"/>
      <c r="D38" s="480"/>
      <c r="E38" s="480"/>
      <c r="F38" s="480"/>
      <c r="G38" s="480"/>
      <c r="H38" s="480"/>
      <c r="I38" s="480"/>
      <c r="J38" s="480"/>
      <c r="K38" s="480"/>
      <c r="L38" s="480"/>
      <c r="M38" s="480"/>
      <c r="N38" s="480"/>
      <c r="O38" s="480"/>
      <c r="P38" s="480"/>
      <c r="Q38" s="480"/>
      <c r="R38" s="102"/>
      <c r="S38" s="102"/>
      <c r="T38" s="102"/>
      <c r="U38" s="102"/>
      <c r="V38" s="102"/>
      <c r="W38" s="102"/>
      <c r="X38" s="102"/>
      <c r="AI38" s="104"/>
      <c r="AJ38" s="104"/>
    </row>
    <row r="39" spans="1:36" ht="13.5" customHeight="1"/>
    <row r="40" spans="1:36" ht="13.5" customHeight="1">
      <c r="A40" s="105" t="s">
        <v>1486</v>
      </c>
      <c r="B40" s="476" t="s">
        <v>48</v>
      </c>
      <c r="C40" s="476"/>
      <c r="D40" s="476"/>
      <c r="E40" s="476"/>
      <c r="F40" s="476"/>
      <c r="G40" s="476"/>
      <c r="H40" s="476"/>
      <c r="I40" s="476"/>
      <c r="J40" s="476"/>
      <c r="K40" s="476"/>
      <c r="L40" s="476"/>
      <c r="M40" s="476"/>
      <c r="N40" s="476"/>
      <c r="O40" s="476"/>
    </row>
    <row r="41" spans="1:36" ht="13.5" customHeight="1">
      <c r="B41" s="512"/>
      <c r="C41" s="512"/>
      <c r="D41" s="512"/>
      <c r="E41" s="512"/>
      <c r="F41" s="512"/>
      <c r="G41" s="512"/>
      <c r="H41" s="512"/>
      <c r="I41" s="512"/>
      <c r="J41" s="512"/>
      <c r="K41" s="106" t="s">
        <v>49</v>
      </c>
      <c r="L41" s="107" t="s">
        <v>50</v>
      </c>
      <c r="M41" s="107"/>
      <c r="N41" s="107"/>
      <c r="O41" s="107"/>
      <c r="P41" s="107"/>
      <c r="Q41" s="107"/>
    </row>
    <row r="42" spans="1:36" ht="13.5" customHeight="1">
      <c r="B42" s="449" t="s">
        <v>51</v>
      </c>
      <c r="C42" s="449"/>
      <c r="D42" s="449"/>
      <c r="E42" s="449"/>
      <c r="F42" s="449"/>
      <c r="G42" s="449"/>
      <c r="H42" s="449"/>
      <c r="I42" s="449"/>
      <c r="J42" s="449"/>
      <c r="K42" s="77"/>
      <c r="L42" s="475"/>
      <c r="M42" s="473"/>
      <c r="N42" s="473"/>
      <c r="O42" s="473"/>
      <c r="P42" s="473"/>
      <c r="Q42" s="474"/>
      <c r="R42" s="444" t="s">
        <v>1545</v>
      </c>
      <c r="S42" s="460"/>
      <c r="T42" s="460"/>
      <c r="U42" s="460"/>
      <c r="V42" s="460"/>
      <c r="W42" s="460"/>
      <c r="X42" s="460"/>
      <c r="Y42" s="460"/>
      <c r="Z42" s="460"/>
      <c r="AA42" s="460"/>
      <c r="AB42" s="460"/>
      <c r="AC42" s="460"/>
      <c r="AD42" s="460"/>
      <c r="AE42" s="460"/>
      <c r="AF42" s="460"/>
      <c r="AH42" s="108"/>
    </row>
    <row r="43" spans="1:36" ht="13.5" customHeight="1">
      <c r="B43" s="449" t="s">
        <v>52</v>
      </c>
      <c r="C43" s="449"/>
      <c r="D43" s="449"/>
      <c r="E43" s="449"/>
      <c r="F43" s="449"/>
      <c r="G43" s="449"/>
      <c r="H43" s="449"/>
      <c r="I43" s="449"/>
      <c r="J43" s="449"/>
      <c r="K43" s="77"/>
      <c r="L43" s="475"/>
      <c r="M43" s="473"/>
      <c r="N43" s="473"/>
      <c r="O43" s="473"/>
      <c r="P43" s="473"/>
      <c r="Q43" s="474"/>
      <c r="R43" s="444" t="s">
        <v>1546</v>
      </c>
      <c r="S43" s="460"/>
      <c r="T43" s="460"/>
      <c r="U43" s="460"/>
      <c r="V43" s="460"/>
      <c r="W43" s="460"/>
      <c r="X43" s="460"/>
      <c r="Y43" s="460"/>
      <c r="Z43" s="460"/>
      <c r="AA43" s="460"/>
      <c r="AB43" s="460"/>
      <c r="AC43" s="460"/>
      <c r="AD43" s="460"/>
      <c r="AE43" s="460"/>
      <c r="AF43" s="460"/>
      <c r="AH43" s="108"/>
    </row>
    <row r="44" spans="1:36" ht="13.5" customHeight="1">
      <c r="B44" s="449" t="s">
        <v>53</v>
      </c>
      <c r="C44" s="449"/>
      <c r="D44" s="449"/>
      <c r="E44" s="449"/>
      <c r="F44" s="449"/>
      <c r="G44" s="449"/>
      <c r="H44" s="449"/>
      <c r="I44" s="449"/>
      <c r="J44" s="449"/>
      <c r="K44" s="77"/>
      <c r="L44" s="475"/>
      <c r="M44" s="473"/>
      <c r="N44" s="473"/>
      <c r="O44" s="473"/>
      <c r="P44" s="473"/>
      <c r="Q44" s="474"/>
      <c r="R44" s="444" t="s">
        <v>1547</v>
      </c>
      <c r="S44" s="460"/>
      <c r="T44" s="460"/>
      <c r="U44" s="460"/>
      <c r="V44" s="460"/>
      <c r="W44" s="460"/>
      <c r="X44" s="460"/>
      <c r="Y44" s="460"/>
      <c r="Z44" s="460"/>
      <c r="AA44" s="460"/>
      <c r="AB44" s="460"/>
      <c r="AC44" s="460"/>
      <c r="AD44" s="460"/>
      <c r="AE44" s="460"/>
      <c r="AF44" s="460"/>
      <c r="AH44" s="108"/>
    </row>
    <row r="45" spans="1:36" ht="13.5" customHeight="1">
      <c r="B45" s="481" t="s">
        <v>54</v>
      </c>
      <c r="C45" s="481"/>
      <c r="D45" s="481"/>
      <c r="E45" s="481"/>
      <c r="F45" s="481"/>
      <c r="G45" s="481"/>
      <c r="H45" s="481"/>
      <c r="I45" s="481"/>
      <c r="J45" s="481"/>
      <c r="K45" s="77"/>
      <c r="L45" s="485"/>
      <c r="M45" s="485"/>
      <c r="N45" s="485"/>
      <c r="O45" s="485"/>
      <c r="P45" s="485"/>
      <c r="Q45" s="485"/>
      <c r="R45" s="109"/>
      <c r="S45" s="109"/>
      <c r="T45" s="109"/>
      <c r="U45" s="109"/>
      <c r="V45" s="109"/>
      <c r="W45" s="109"/>
      <c r="AH45" s="108"/>
    </row>
    <row r="46" spans="1:36" ht="27" customHeight="1">
      <c r="B46" s="481" t="s">
        <v>55</v>
      </c>
      <c r="C46" s="481"/>
      <c r="D46" s="481"/>
      <c r="E46" s="481"/>
      <c r="F46" s="481"/>
      <c r="G46" s="481"/>
      <c r="H46" s="481"/>
      <c r="I46" s="481"/>
      <c r="J46" s="481"/>
      <c r="K46" s="77"/>
      <c r="L46" s="477"/>
      <c r="M46" s="478"/>
      <c r="N46" s="478"/>
      <c r="O46" s="478"/>
      <c r="P46" s="478"/>
      <c r="Q46" s="479"/>
      <c r="R46" s="444" t="s">
        <v>1583</v>
      </c>
      <c r="S46" s="460"/>
      <c r="T46" s="460"/>
      <c r="U46" s="460"/>
      <c r="V46" s="460"/>
      <c r="W46" s="460"/>
      <c r="X46" s="460"/>
      <c r="Y46" s="460"/>
      <c r="Z46" s="460"/>
      <c r="AA46" s="460"/>
      <c r="AB46" s="460"/>
      <c r="AC46" s="460"/>
      <c r="AD46" s="460"/>
      <c r="AE46" s="460"/>
      <c r="AF46" s="460"/>
      <c r="AH46" s="108"/>
      <c r="AI46" s="108"/>
    </row>
    <row r="47" spans="1:36" ht="13.5" customHeight="1">
      <c r="B47" s="481" t="s">
        <v>1549</v>
      </c>
      <c r="C47" s="481"/>
      <c r="D47" s="481"/>
      <c r="E47" s="481"/>
      <c r="F47" s="481"/>
      <c r="G47" s="481"/>
      <c r="H47" s="481"/>
      <c r="I47" s="481"/>
      <c r="J47" s="481"/>
      <c r="K47" s="77"/>
      <c r="L47" s="477"/>
      <c r="M47" s="478"/>
      <c r="N47" s="478"/>
      <c r="O47" s="478"/>
      <c r="P47" s="478"/>
      <c r="Q47" s="479"/>
      <c r="R47" s="444" t="s">
        <v>1583</v>
      </c>
      <c r="S47" s="445"/>
      <c r="T47" s="445"/>
      <c r="U47" s="445"/>
      <c r="V47" s="445"/>
      <c r="W47" s="445"/>
      <c r="X47" s="445"/>
      <c r="Y47" s="445"/>
      <c r="Z47" s="445"/>
      <c r="AA47" s="445"/>
      <c r="AB47" s="445"/>
      <c r="AC47" s="445"/>
      <c r="AD47" s="445"/>
      <c r="AE47" s="445"/>
      <c r="AF47" s="445"/>
      <c r="AH47" s="108"/>
      <c r="AI47" s="108"/>
    </row>
    <row r="48" spans="1:36" ht="13.5" customHeight="1">
      <c r="B48" s="481" t="s">
        <v>1700</v>
      </c>
      <c r="C48" s="481"/>
      <c r="D48" s="481"/>
      <c r="E48" s="481"/>
      <c r="F48" s="481"/>
      <c r="G48" s="481"/>
      <c r="H48" s="481"/>
      <c r="I48" s="481"/>
      <c r="J48" s="481"/>
      <c r="K48" s="77"/>
      <c r="L48" s="477"/>
      <c r="M48" s="478"/>
      <c r="N48" s="478"/>
      <c r="O48" s="478"/>
      <c r="P48" s="478"/>
      <c r="Q48" s="479"/>
      <c r="R48" s="444"/>
      <c r="S48" s="445"/>
      <c r="T48" s="445"/>
      <c r="U48" s="445"/>
      <c r="V48" s="445"/>
      <c r="W48" s="445"/>
      <c r="X48" s="445"/>
      <c r="Y48" s="445"/>
      <c r="Z48" s="445"/>
      <c r="AA48" s="445"/>
      <c r="AB48" s="445"/>
      <c r="AC48" s="445"/>
      <c r="AD48" s="445"/>
      <c r="AE48" s="445"/>
      <c r="AF48" s="445"/>
      <c r="AH48" s="108"/>
      <c r="AI48" s="108"/>
    </row>
    <row r="49" spans="1:34" ht="13.5" customHeight="1">
      <c r="B49" s="93"/>
      <c r="R49" s="110"/>
      <c r="S49" s="110"/>
      <c r="T49" s="110"/>
      <c r="U49" s="110"/>
      <c r="V49" s="110"/>
      <c r="W49" s="110"/>
      <c r="X49" s="110"/>
      <c r="Y49" s="110"/>
      <c r="Z49" s="110"/>
      <c r="AA49" s="110"/>
      <c r="AB49" s="110"/>
      <c r="AC49" s="110"/>
      <c r="AD49" s="110"/>
      <c r="AE49" s="110"/>
      <c r="AF49" s="110"/>
    </row>
    <row r="50" spans="1:34" ht="13.5" customHeight="1">
      <c r="A50" s="105" t="s">
        <v>1487</v>
      </c>
      <c r="B50" s="105" t="s">
        <v>56</v>
      </c>
    </row>
    <row r="51" spans="1:34" ht="13.5" customHeight="1">
      <c r="B51" s="491" t="s">
        <v>57</v>
      </c>
      <c r="C51" s="492"/>
      <c r="D51" s="492"/>
      <c r="E51" s="492"/>
      <c r="F51" s="492"/>
      <c r="G51" s="493"/>
      <c r="H51" s="106" t="s">
        <v>49</v>
      </c>
      <c r="I51" s="491" t="s">
        <v>50</v>
      </c>
      <c r="J51" s="492"/>
      <c r="K51" s="492"/>
      <c r="L51" s="492"/>
      <c r="M51" s="492"/>
      <c r="N51" s="492"/>
      <c r="O51" s="492"/>
      <c r="P51" s="492"/>
      <c r="Q51" s="492"/>
      <c r="R51" s="492"/>
      <c r="S51" s="492"/>
    </row>
    <row r="52" spans="1:34" ht="13.5" customHeight="1">
      <c r="B52" s="494" t="s">
        <v>58</v>
      </c>
      <c r="C52" s="495"/>
      <c r="D52" s="495"/>
      <c r="E52" s="495"/>
      <c r="F52" s="495"/>
      <c r="G52" s="496"/>
      <c r="H52" s="77"/>
    </row>
    <row r="53" spans="1:34" ht="13.5" customHeight="1">
      <c r="B53" s="494" t="s">
        <v>1538</v>
      </c>
      <c r="C53" s="495"/>
      <c r="D53" s="495"/>
      <c r="E53" s="495"/>
      <c r="F53" s="495"/>
      <c r="G53" s="496"/>
      <c r="H53" s="77"/>
    </row>
    <row r="54" spans="1:34" ht="13.5" hidden="1" customHeight="1">
      <c r="B54" s="449" t="s">
        <v>59</v>
      </c>
      <c r="C54" s="449"/>
      <c r="D54" s="449"/>
      <c r="E54" s="449"/>
      <c r="F54" s="111"/>
      <c r="G54" s="111"/>
      <c r="H54" s="77"/>
    </row>
    <row r="55" spans="1:34" ht="13.5" customHeight="1">
      <c r="B55" s="494" t="s">
        <v>60</v>
      </c>
      <c r="C55" s="495"/>
      <c r="D55" s="495"/>
      <c r="E55" s="495"/>
      <c r="F55" s="495"/>
      <c r="G55" s="496"/>
      <c r="H55" s="77"/>
    </row>
    <row r="56" spans="1:34" ht="27.75" customHeight="1">
      <c r="B56" s="112" t="s">
        <v>55</v>
      </c>
      <c r="C56" s="113"/>
      <c r="D56" s="113"/>
      <c r="E56" s="113"/>
      <c r="F56" s="113"/>
      <c r="G56" s="114"/>
      <c r="H56" s="22"/>
      <c r="I56" s="472"/>
      <c r="J56" s="473"/>
      <c r="K56" s="473"/>
      <c r="L56" s="473"/>
      <c r="M56" s="473"/>
      <c r="N56" s="473"/>
      <c r="O56" s="473"/>
      <c r="P56" s="473"/>
      <c r="Q56" s="473"/>
      <c r="R56" s="473"/>
      <c r="S56" s="474"/>
      <c r="T56" s="444" t="s">
        <v>1348</v>
      </c>
      <c r="U56" s="445"/>
      <c r="V56" s="445"/>
      <c r="W56" s="445"/>
      <c r="X56" s="445"/>
      <c r="Y56" s="445"/>
      <c r="Z56" s="445"/>
      <c r="AA56" s="445"/>
      <c r="AB56" s="445"/>
      <c r="AC56" s="445"/>
      <c r="AD56" s="445"/>
      <c r="AE56" s="445"/>
      <c r="AF56" s="445"/>
      <c r="AG56" s="115"/>
      <c r="AH56" s="115"/>
    </row>
    <row r="57" spans="1:34" ht="27" customHeight="1">
      <c r="B57" s="463" t="s">
        <v>1385</v>
      </c>
      <c r="C57" s="464"/>
      <c r="D57" s="464"/>
      <c r="E57" s="464"/>
      <c r="F57" s="464"/>
      <c r="G57" s="465"/>
      <c r="H57" s="77"/>
      <c r="I57" s="475"/>
      <c r="J57" s="473"/>
      <c r="K57" s="473"/>
      <c r="L57" s="473"/>
      <c r="M57" s="473"/>
      <c r="N57" s="473"/>
      <c r="O57" s="473"/>
      <c r="P57" s="473"/>
      <c r="Q57" s="473"/>
      <c r="R57" s="473"/>
      <c r="S57" s="474"/>
      <c r="T57" s="444" t="s">
        <v>1348</v>
      </c>
      <c r="U57" s="445"/>
      <c r="V57" s="445"/>
      <c r="W57" s="445"/>
      <c r="X57" s="445"/>
      <c r="Y57" s="445"/>
      <c r="Z57" s="445"/>
      <c r="AA57" s="445"/>
      <c r="AB57" s="445"/>
      <c r="AC57" s="445"/>
      <c r="AD57" s="445"/>
      <c r="AE57" s="445"/>
      <c r="AF57" s="445"/>
      <c r="AG57" s="115"/>
      <c r="AH57" s="115"/>
    </row>
    <row r="58" spans="1:34" ht="13.5" customHeight="1"/>
    <row r="59" spans="1:34" ht="13.5" customHeight="1">
      <c r="A59" s="105" t="s">
        <v>1488</v>
      </c>
      <c r="B59" s="476" t="s">
        <v>1539</v>
      </c>
      <c r="C59" s="476"/>
      <c r="D59" s="476"/>
      <c r="E59" s="476"/>
      <c r="F59" s="476"/>
      <c r="G59" s="476"/>
      <c r="H59" s="476"/>
      <c r="I59" s="476"/>
      <c r="J59" s="476"/>
      <c r="K59" s="116" t="s">
        <v>61</v>
      </c>
      <c r="L59" s="22"/>
    </row>
    <row r="60" spans="1:34" ht="13.5" customHeight="1">
      <c r="B60" s="490" t="s">
        <v>1540</v>
      </c>
      <c r="C60" s="490"/>
      <c r="D60" s="490"/>
      <c r="E60" s="490"/>
      <c r="F60" s="490"/>
      <c r="G60" s="490"/>
      <c r="H60" s="490"/>
      <c r="I60" s="490"/>
      <c r="J60" s="490"/>
    </row>
    <row r="61" spans="1:34" ht="53.5" customHeight="1">
      <c r="B61" s="497"/>
      <c r="C61" s="497"/>
      <c r="D61" s="497"/>
      <c r="E61" s="470" t="s">
        <v>58</v>
      </c>
      <c r="F61" s="470"/>
      <c r="G61" s="471" t="s">
        <v>1541</v>
      </c>
      <c r="H61" s="471"/>
      <c r="I61" s="471" t="s">
        <v>1541</v>
      </c>
      <c r="J61" s="471"/>
      <c r="K61" s="471" t="s">
        <v>60</v>
      </c>
      <c r="L61" s="471"/>
      <c r="M61" s="471" t="s">
        <v>55</v>
      </c>
      <c r="N61" s="471"/>
      <c r="O61" s="471" t="s">
        <v>1385</v>
      </c>
      <c r="P61" s="471"/>
      <c r="Q61" s="471"/>
      <c r="R61" s="117"/>
      <c r="S61" s="117"/>
      <c r="T61" s="93"/>
      <c r="U61" s="93"/>
      <c r="V61" s="93"/>
      <c r="W61" s="93"/>
      <c r="X61" s="93"/>
      <c r="Y61" s="93"/>
      <c r="Z61" s="93"/>
      <c r="AA61" s="93"/>
      <c r="AB61" s="93"/>
      <c r="AC61" s="93"/>
    </row>
    <row r="62" spans="1:34" ht="13.5" customHeight="1">
      <c r="B62" s="466" t="s">
        <v>62</v>
      </c>
      <c r="C62" s="466"/>
      <c r="D62" s="466"/>
      <c r="E62" s="433"/>
      <c r="F62" s="433"/>
      <c r="G62" s="433"/>
      <c r="H62" s="433"/>
      <c r="I62" s="433"/>
      <c r="J62" s="433"/>
      <c r="K62" s="433"/>
      <c r="L62" s="433"/>
      <c r="M62" s="433"/>
      <c r="N62" s="433"/>
      <c r="O62" s="433"/>
      <c r="P62" s="433"/>
      <c r="Q62" s="433"/>
      <c r="R62" s="117"/>
      <c r="S62" s="117"/>
      <c r="T62" s="93"/>
      <c r="U62" s="93"/>
      <c r="V62" s="93"/>
      <c r="W62" s="93"/>
      <c r="X62" s="93"/>
      <c r="Y62" s="93"/>
      <c r="Z62" s="93"/>
      <c r="AA62" s="93"/>
      <c r="AB62" s="93"/>
      <c r="AC62" s="93"/>
      <c r="AH62" s="108"/>
    </row>
    <row r="63" spans="1:34" ht="13.5" customHeight="1">
      <c r="B63" s="466" t="s">
        <v>63</v>
      </c>
      <c r="C63" s="466"/>
      <c r="D63" s="466"/>
      <c r="E63" s="433"/>
      <c r="F63" s="433"/>
      <c r="G63" s="433"/>
      <c r="H63" s="433"/>
      <c r="I63" s="433"/>
      <c r="J63" s="433"/>
      <c r="K63" s="433"/>
      <c r="L63" s="433"/>
      <c r="M63" s="433"/>
      <c r="N63" s="433"/>
      <c r="O63" s="433"/>
      <c r="P63" s="433"/>
      <c r="Q63" s="433"/>
      <c r="R63" s="117"/>
      <c r="S63" s="117"/>
      <c r="T63" s="93"/>
      <c r="U63" s="93"/>
      <c r="V63" s="93"/>
      <c r="W63" s="93"/>
      <c r="X63" s="93"/>
      <c r="Y63" s="93"/>
      <c r="Z63" s="93"/>
      <c r="AA63" s="93"/>
      <c r="AB63" s="93"/>
      <c r="AC63" s="93"/>
      <c r="AH63" s="108"/>
    </row>
    <row r="64" spans="1:34" ht="13.5" customHeight="1">
      <c r="B64" s="466" t="s">
        <v>64</v>
      </c>
      <c r="C64" s="466"/>
      <c r="D64" s="466"/>
      <c r="E64" s="433"/>
      <c r="F64" s="433"/>
      <c r="G64" s="433"/>
      <c r="H64" s="433"/>
      <c r="I64" s="433"/>
      <c r="J64" s="433"/>
      <c r="K64" s="433"/>
      <c r="L64" s="433"/>
      <c r="M64" s="433"/>
      <c r="N64" s="433"/>
      <c r="O64" s="433"/>
      <c r="P64" s="433"/>
      <c r="Q64" s="433"/>
      <c r="R64" s="117"/>
      <c r="S64" s="117"/>
      <c r="T64" s="93"/>
      <c r="U64" s="93"/>
      <c r="V64" s="93"/>
      <c r="W64" s="93"/>
      <c r="X64" s="93"/>
      <c r="Y64" s="93"/>
      <c r="Z64" s="93"/>
      <c r="AA64" s="93"/>
      <c r="AB64" s="93"/>
      <c r="AC64" s="93"/>
      <c r="AH64" s="108"/>
    </row>
    <row r="65" spans="1:34" ht="13.5" customHeight="1">
      <c r="B65" s="466" t="s">
        <v>65</v>
      </c>
      <c r="C65" s="466"/>
      <c r="D65" s="466"/>
      <c r="E65" s="433"/>
      <c r="F65" s="433"/>
      <c r="G65" s="433"/>
      <c r="H65" s="433"/>
      <c r="I65" s="433"/>
      <c r="J65" s="433"/>
      <c r="K65" s="433"/>
      <c r="L65" s="433"/>
      <c r="M65" s="433"/>
      <c r="N65" s="433"/>
      <c r="O65" s="433"/>
      <c r="P65" s="433"/>
      <c r="Q65" s="433"/>
      <c r="R65" s="117"/>
      <c r="S65" s="117"/>
      <c r="T65" s="93"/>
      <c r="U65" s="93"/>
      <c r="V65" s="93"/>
      <c r="W65" s="93"/>
      <c r="X65" s="93"/>
      <c r="Y65" s="93"/>
      <c r="Z65" s="93"/>
      <c r="AA65" s="93"/>
      <c r="AB65" s="93"/>
      <c r="AC65" s="93"/>
      <c r="AH65" s="108"/>
    </row>
    <row r="66" spans="1:34" ht="13.5" customHeight="1">
      <c r="B66" s="466" t="s">
        <v>66</v>
      </c>
      <c r="C66" s="466"/>
      <c r="D66" s="466"/>
      <c r="E66" s="433"/>
      <c r="F66" s="433"/>
      <c r="G66" s="433"/>
      <c r="H66" s="433"/>
      <c r="I66" s="433"/>
      <c r="J66" s="433"/>
      <c r="K66" s="433"/>
      <c r="L66" s="433"/>
      <c r="M66" s="433"/>
      <c r="N66" s="433"/>
      <c r="O66" s="433"/>
      <c r="P66" s="433"/>
      <c r="Q66" s="433"/>
      <c r="R66" s="117"/>
      <c r="S66" s="117"/>
      <c r="T66" s="93"/>
      <c r="U66" s="93"/>
      <c r="V66" s="93"/>
      <c r="W66" s="93"/>
      <c r="X66" s="93"/>
      <c r="Y66" s="93"/>
      <c r="Z66" s="93"/>
      <c r="AA66" s="93"/>
      <c r="AB66" s="93"/>
      <c r="AC66" s="93"/>
      <c r="AH66" s="108"/>
    </row>
    <row r="67" spans="1:34" ht="13.5" customHeight="1">
      <c r="B67" s="466" t="s">
        <v>67</v>
      </c>
      <c r="C67" s="466"/>
      <c r="D67" s="466"/>
      <c r="E67" s="433"/>
      <c r="F67" s="433"/>
      <c r="G67" s="433"/>
      <c r="H67" s="433"/>
      <c r="I67" s="433"/>
      <c r="J67" s="433"/>
      <c r="K67" s="433"/>
      <c r="L67" s="433"/>
      <c r="M67" s="433"/>
      <c r="N67" s="433"/>
      <c r="O67" s="433"/>
      <c r="P67" s="433"/>
      <c r="Q67" s="433"/>
      <c r="R67" s="117"/>
      <c r="S67" s="117"/>
      <c r="T67" s="93"/>
      <c r="U67" s="93"/>
      <c r="V67" s="93"/>
      <c r="W67" s="93"/>
      <c r="X67" s="93"/>
      <c r="Y67" s="93"/>
      <c r="Z67" s="93"/>
      <c r="AA67" s="93"/>
      <c r="AB67" s="93"/>
      <c r="AC67" s="93"/>
      <c r="AH67" s="108"/>
    </row>
    <row r="68" spans="1:34" ht="13.5" customHeight="1">
      <c r="B68" s="466" t="s">
        <v>68</v>
      </c>
      <c r="C68" s="466"/>
      <c r="D68" s="466"/>
      <c r="E68" s="433"/>
      <c r="F68" s="433"/>
      <c r="G68" s="433"/>
      <c r="H68" s="433"/>
      <c r="I68" s="433"/>
      <c r="J68" s="433"/>
      <c r="K68" s="433"/>
      <c r="L68" s="433"/>
      <c r="M68" s="433"/>
      <c r="N68" s="433"/>
      <c r="O68" s="433"/>
      <c r="P68" s="433"/>
      <c r="Q68" s="433"/>
      <c r="R68" s="117"/>
      <c r="S68" s="117"/>
      <c r="T68" s="93"/>
      <c r="U68" s="93"/>
      <c r="V68" s="93"/>
      <c r="W68" s="93"/>
      <c r="X68" s="93"/>
      <c r="Y68" s="93"/>
      <c r="Z68" s="93"/>
      <c r="AA68" s="93"/>
      <c r="AB68" s="93"/>
      <c r="AC68" s="93"/>
      <c r="AH68" s="108"/>
    </row>
    <row r="69" spans="1:34" ht="13.5" customHeight="1">
      <c r="B69" s="466" t="s">
        <v>1598</v>
      </c>
      <c r="C69" s="466"/>
      <c r="D69" s="466"/>
      <c r="E69" s="433"/>
      <c r="F69" s="433"/>
      <c r="G69" s="433"/>
      <c r="H69" s="433"/>
      <c r="I69" s="433"/>
      <c r="J69" s="433"/>
      <c r="K69" s="433"/>
      <c r="L69" s="433"/>
      <c r="M69" s="433"/>
      <c r="N69" s="433"/>
      <c r="O69" s="433"/>
      <c r="P69" s="433"/>
      <c r="Q69" s="433"/>
      <c r="R69" s="117"/>
      <c r="S69" s="117"/>
      <c r="T69" s="93"/>
      <c r="U69" s="93"/>
      <c r="V69" s="93"/>
      <c r="W69" s="93"/>
      <c r="X69" s="93"/>
      <c r="Y69" s="93"/>
      <c r="Z69" s="93"/>
      <c r="AA69" s="93"/>
      <c r="AB69" s="93"/>
      <c r="AC69" s="93"/>
      <c r="AH69" s="108"/>
    </row>
    <row r="70" spans="1:34" ht="13.5" customHeight="1">
      <c r="B70" s="466" t="s">
        <v>1701</v>
      </c>
      <c r="C70" s="466"/>
      <c r="D70" s="466"/>
      <c r="E70" s="433"/>
      <c r="F70" s="433"/>
      <c r="G70" s="433"/>
      <c r="H70" s="433"/>
      <c r="I70" s="433"/>
      <c r="J70" s="433"/>
      <c r="K70" s="433"/>
      <c r="L70" s="433"/>
      <c r="M70" s="433"/>
      <c r="N70" s="433"/>
      <c r="O70" s="433"/>
      <c r="P70" s="433"/>
      <c r="Q70" s="433"/>
      <c r="R70" s="117"/>
      <c r="S70" s="117"/>
      <c r="T70" s="93"/>
      <c r="U70" s="93"/>
      <c r="V70" s="93"/>
      <c r="W70" s="93"/>
      <c r="X70" s="93"/>
      <c r="Y70" s="93"/>
      <c r="Z70" s="93"/>
      <c r="AA70" s="93"/>
      <c r="AB70" s="93"/>
      <c r="AC70" s="93"/>
      <c r="AH70" s="108"/>
    </row>
    <row r="71" spans="1:34" ht="13.5" customHeight="1">
      <c r="B71" s="466" t="s">
        <v>1702</v>
      </c>
      <c r="C71" s="466"/>
      <c r="D71" s="466"/>
      <c r="E71" s="433"/>
      <c r="F71" s="433"/>
      <c r="G71" s="433"/>
      <c r="H71" s="433"/>
      <c r="I71" s="433"/>
      <c r="J71" s="433"/>
      <c r="K71" s="433"/>
      <c r="L71" s="433"/>
      <c r="M71" s="433"/>
      <c r="N71" s="433"/>
      <c r="O71" s="433"/>
      <c r="P71" s="433"/>
      <c r="Q71" s="433"/>
      <c r="R71" s="117"/>
      <c r="S71" s="117"/>
      <c r="T71" s="93"/>
      <c r="U71" s="93"/>
      <c r="V71" s="93"/>
      <c r="W71" s="93"/>
      <c r="X71" s="93"/>
      <c r="Y71" s="93"/>
      <c r="Z71" s="93"/>
      <c r="AA71" s="93"/>
      <c r="AB71" s="93"/>
      <c r="AC71" s="93"/>
      <c r="AH71" s="108"/>
    </row>
    <row r="72" spans="1:34" ht="13.5" customHeight="1">
      <c r="B72" s="466" t="s">
        <v>1703</v>
      </c>
      <c r="C72" s="466"/>
      <c r="D72" s="466"/>
      <c r="E72" s="433"/>
      <c r="F72" s="433"/>
      <c r="G72" s="433"/>
      <c r="H72" s="433"/>
      <c r="I72" s="433"/>
      <c r="J72" s="433"/>
      <c r="K72" s="433"/>
      <c r="L72" s="433"/>
      <c r="M72" s="433"/>
      <c r="N72" s="433"/>
      <c r="O72" s="433"/>
      <c r="P72" s="433"/>
      <c r="Q72" s="433"/>
      <c r="R72" s="117"/>
      <c r="S72" s="117"/>
      <c r="T72" s="93"/>
      <c r="U72" s="93"/>
      <c r="V72" s="93"/>
      <c r="W72" s="93"/>
      <c r="X72" s="93"/>
      <c r="Y72" s="93"/>
      <c r="Z72" s="93"/>
      <c r="AA72" s="93"/>
      <c r="AB72" s="93"/>
      <c r="AC72" s="93"/>
      <c r="AH72" s="108"/>
    </row>
    <row r="73" spans="1:34" ht="13.5" customHeight="1">
      <c r="B73" s="466" t="s">
        <v>1704</v>
      </c>
      <c r="C73" s="466"/>
      <c r="D73" s="466"/>
      <c r="E73" s="433"/>
      <c r="F73" s="433"/>
      <c r="G73" s="433"/>
      <c r="H73" s="433"/>
      <c r="I73" s="433"/>
      <c r="J73" s="433"/>
      <c r="K73" s="433"/>
      <c r="L73" s="433"/>
      <c r="M73" s="433"/>
      <c r="N73" s="433"/>
      <c r="O73" s="433"/>
      <c r="P73" s="433"/>
      <c r="Q73" s="433"/>
      <c r="R73" s="117"/>
      <c r="S73" s="117"/>
      <c r="T73" s="93"/>
      <c r="U73" s="93"/>
      <c r="V73" s="93"/>
      <c r="W73" s="93"/>
      <c r="X73" s="93"/>
      <c r="Y73" s="93"/>
      <c r="Z73" s="93"/>
      <c r="AA73" s="93"/>
      <c r="AB73" s="93"/>
      <c r="AC73" s="93"/>
      <c r="AH73" s="108"/>
    </row>
    <row r="74" spans="1:34" ht="13.5" customHeight="1">
      <c r="B74" s="466" t="s">
        <v>1705</v>
      </c>
      <c r="C74" s="466"/>
      <c r="D74" s="466"/>
      <c r="E74" s="433"/>
      <c r="F74" s="433"/>
      <c r="G74" s="433"/>
      <c r="H74" s="433"/>
      <c r="I74" s="433"/>
      <c r="J74" s="433"/>
      <c r="K74" s="433"/>
      <c r="L74" s="433"/>
      <c r="M74" s="433"/>
      <c r="N74" s="433"/>
      <c r="O74" s="433"/>
      <c r="P74" s="433"/>
      <c r="Q74" s="433"/>
      <c r="R74" s="117"/>
      <c r="S74" s="117"/>
      <c r="T74" s="93"/>
      <c r="U74" s="93"/>
      <c r="V74" s="93"/>
      <c r="W74" s="93"/>
      <c r="X74" s="93"/>
      <c r="Y74" s="93"/>
      <c r="Z74" s="93"/>
      <c r="AA74" s="93"/>
      <c r="AB74" s="93"/>
      <c r="AC74" s="93"/>
      <c r="AH74" s="108"/>
    </row>
    <row r="75" spans="1:34" ht="13.5" customHeight="1">
      <c r="B75" s="466" t="s">
        <v>1706</v>
      </c>
      <c r="C75" s="466"/>
      <c r="D75" s="466"/>
      <c r="E75" s="433"/>
      <c r="F75" s="433"/>
      <c r="G75" s="433"/>
      <c r="H75" s="433"/>
      <c r="I75" s="433"/>
      <c r="J75" s="433"/>
      <c r="K75" s="433"/>
      <c r="L75" s="433"/>
      <c r="M75" s="433"/>
      <c r="N75" s="433"/>
      <c r="O75" s="433"/>
      <c r="P75" s="433"/>
      <c r="Q75" s="433"/>
      <c r="R75" s="117"/>
      <c r="S75" s="117"/>
      <c r="T75" s="93"/>
      <c r="U75" s="93"/>
      <c r="V75" s="93"/>
      <c r="W75" s="93"/>
      <c r="X75" s="93"/>
      <c r="Y75" s="93"/>
      <c r="Z75" s="93"/>
      <c r="AA75" s="93"/>
      <c r="AB75" s="93"/>
      <c r="AC75" s="93"/>
      <c r="AH75" s="108"/>
    </row>
    <row r="76" spans="1:34" ht="13.5" customHeight="1">
      <c r="B76" s="466" t="s">
        <v>1707</v>
      </c>
      <c r="C76" s="466"/>
      <c r="D76" s="466"/>
      <c r="E76" s="433"/>
      <c r="F76" s="433"/>
      <c r="G76" s="433"/>
      <c r="H76" s="433"/>
      <c r="I76" s="433"/>
      <c r="J76" s="433"/>
      <c r="K76" s="433"/>
      <c r="L76" s="433"/>
      <c r="M76" s="433"/>
      <c r="N76" s="433"/>
      <c r="O76" s="433"/>
      <c r="P76" s="433"/>
      <c r="Q76" s="433"/>
      <c r="R76" s="117"/>
      <c r="S76" s="117"/>
      <c r="T76" s="93"/>
      <c r="U76" s="93"/>
      <c r="V76" s="93"/>
      <c r="W76" s="93"/>
      <c r="X76" s="93"/>
      <c r="Y76" s="93"/>
      <c r="Z76" s="93"/>
      <c r="AA76" s="93"/>
      <c r="AB76" s="93"/>
      <c r="AC76" s="93"/>
      <c r="AH76" s="108"/>
    </row>
    <row r="77" spans="1:34" ht="13.5" customHeight="1">
      <c r="B77" s="466" t="s">
        <v>1708</v>
      </c>
      <c r="C77" s="466"/>
      <c r="D77" s="466"/>
      <c r="E77" s="433"/>
      <c r="F77" s="433"/>
      <c r="G77" s="433"/>
      <c r="H77" s="433"/>
      <c r="I77" s="433"/>
      <c r="J77" s="433"/>
      <c r="K77" s="433"/>
      <c r="L77" s="433"/>
      <c r="M77" s="433"/>
      <c r="N77" s="433"/>
      <c r="O77" s="433"/>
      <c r="P77" s="433"/>
      <c r="Q77" s="433"/>
      <c r="R77" s="117"/>
      <c r="S77" s="117"/>
      <c r="T77" s="93"/>
      <c r="U77" s="93"/>
      <c r="V77" s="93"/>
      <c r="W77" s="93"/>
      <c r="X77" s="93"/>
      <c r="Y77" s="93"/>
      <c r="Z77" s="93"/>
      <c r="AA77" s="93"/>
      <c r="AB77" s="93"/>
      <c r="AC77" s="93"/>
      <c r="AH77" s="108"/>
    </row>
    <row r="78" spans="1:34" ht="13.5" customHeight="1"/>
    <row r="79" spans="1:34" ht="13.5" customHeight="1">
      <c r="A79" s="105" t="s">
        <v>1489</v>
      </c>
      <c r="B79" s="105" t="s">
        <v>1421</v>
      </c>
    </row>
    <row r="80" spans="1:34" ht="13.5" customHeight="1">
      <c r="B80" s="467"/>
      <c r="C80" s="468"/>
      <c r="D80" s="468"/>
      <c r="E80" s="468"/>
      <c r="F80" s="469"/>
      <c r="G80" s="461" t="s">
        <v>1336</v>
      </c>
      <c r="H80" s="462"/>
      <c r="I80" s="118" t="s">
        <v>69</v>
      </c>
      <c r="J80" s="118"/>
      <c r="K80" s="118" t="s">
        <v>70</v>
      </c>
      <c r="L80" s="118"/>
      <c r="M80" s="118" t="s">
        <v>71</v>
      </c>
      <c r="N80" s="118"/>
      <c r="O80" s="118" t="s">
        <v>72</v>
      </c>
      <c r="P80" s="118"/>
      <c r="Q80" s="95" t="s">
        <v>73</v>
      </c>
      <c r="R80" s="460" t="s">
        <v>1550</v>
      </c>
      <c r="S80" s="460"/>
      <c r="T80" s="460"/>
      <c r="U80" s="460"/>
      <c r="V80" s="460"/>
      <c r="W80" s="460"/>
      <c r="X80" s="460"/>
      <c r="Y80" s="460"/>
      <c r="Z80" s="460"/>
      <c r="AA80" s="460"/>
      <c r="AB80" s="460"/>
      <c r="AC80" s="460"/>
      <c r="AD80" s="460"/>
      <c r="AE80" s="460"/>
      <c r="AF80" s="460"/>
    </row>
    <row r="81" spans="2:32" ht="13.5" customHeight="1">
      <c r="B81" s="503" t="s">
        <v>74</v>
      </c>
      <c r="C81" s="504"/>
      <c r="D81" s="504"/>
      <c r="E81" s="504"/>
      <c r="F81" s="505"/>
      <c r="G81" s="440"/>
      <c r="H81" s="440"/>
      <c r="I81" s="440"/>
      <c r="J81" s="440"/>
      <c r="K81" s="440"/>
      <c r="L81" s="440"/>
      <c r="M81" s="440"/>
      <c r="N81" s="440"/>
      <c r="O81" s="440"/>
      <c r="P81" s="440"/>
      <c r="R81" s="460"/>
      <c r="S81" s="460"/>
      <c r="T81" s="460"/>
      <c r="U81" s="460"/>
      <c r="V81" s="460"/>
      <c r="W81" s="460"/>
      <c r="X81" s="460"/>
      <c r="Y81" s="460"/>
      <c r="Z81" s="460"/>
      <c r="AA81" s="460"/>
      <c r="AB81" s="460"/>
      <c r="AC81" s="460"/>
      <c r="AD81" s="460"/>
      <c r="AE81" s="460"/>
      <c r="AF81" s="460"/>
    </row>
    <row r="82" spans="2:32" ht="13.5" customHeight="1">
      <c r="B82" s="503" t="s">
        <v>75</v>
      </c>
      <c r="C82" s="504"/>
      <c r="D82" s="504"/>
      <c r="E82" s="504"/>
      <c r="F82" s="505"/>
      <c r="G82" s="440"/>
      <c r="H82" s="440"/>
      <c r="I82" s="440"/>
      <c r="J82" s="440"/>
      <c r="K82" s="440"/>
      <c r="L82" s="440"/>
      <c r="M82" s="458" t="s">
        <v>1335</v>
      </c>
      <c r="N82" s="459"/>
      <c r="O82" s="440"/>
      <c r="P82" s="440"/>
      <c r="R82" s="460"/>
      <c r="S82" s="460"/>
      <c r="T82" s="460"/>
      <c r="U82" s="460"/>
      <c r="V82" s="460"/>
      <c r="W82" s="460"/>
      <c r="X82" s="460"/>
      <c r="Y82" s="460"/>
      <c r="Z82" s="460"/>
      <c r="AA82" s="460"/>
      <c r="AB82" s="460"/>
      <c r="AC82" s="460"/>
      <c r="AD82" s="460"/>
      <c r="AE82" s="460"/>
      <c r="AF82" s="460"/>
    </row>
    <row r="83" spans="2:32" ht="13.5" customHeight="1">
      <c r="B83" s="503" t="s">
        <v>77</v>
      </c>
      <c r="C83" s="504"/>
      <c r="D83" s="504"/>
      <c r="E83" s="504"/>
      <c r="F83" s="505"/>
      <c r="G83" s="440"/>
      <c r="H83" s="440"/>
      <c r="I83" s="440"/>
      <c r="J83" s="440"/>
      <c r="K83" s="440"/>
      <c r="L83" s="440"/>
      <c r="M83" s="458" t="s">
        <v>1335</v>
      </c>
      <c r="N83" s="459"/>
      <c r="O83" s="440"/>
      <c r="P83" s="440"/>
      <c r="R83" s="460"/>
      <c r="S83" s="460"/>
      <c r="T83" s="460"/>
      <c r="U83" s="460"/>
      <c r="V83" s="460"/>
      <c r="W83" s="460"/>
      <c r="X83" s="460"/>
      <c r="Y83" s="460"/>
      <c r="Z83" s="460"/>
      <c r="AA83" s="460"/>
      <c r="AB83" s="460"/>
      <c r="AC83" s="460"/>
      <c r="AD83" s="460"/>
      <c r="AE83" s="460"/>
      <c r="AF83" s="460"/>
    </row>
    <row r="84" spans="2:32" ht="13.5" customHeight="1">
      <c r="B84" s="503" t="s">
        <v>78</v>
      </c>
      <c r="C84" s="504"/>
      <c r="D84" s="504"/>
      <c r="E84" s="504"/>
      <c r="F84" s="505"/>
      <c r="G84" s="440"/>
      <c r="H84" s="440"/>
      <c r="I84" s="440"/>
      <c r="J84" s="440"/>
      <c r="K84" s="440"/>
      <c r="L84" s="440"/>
      <c r="M84" s="458" t="s">
        <v>1335</v>
      </c>
      <c r="N84" s="459"/>
      <c r="O84" s="440"/>
      <c r="P84" s="440"/>
      <c r="R84" s="460"/>
      <c r="S84" s="460"/>
      <c r="T84" s="460"/>
      <c r="U84" s="460"/>
      <c r="V84" s="460"/>
      <c r="W84" s="460"/>
      <c r="X84" s="460"/>
      <c r="Y84" s="460"/>
      <c r="Z84" s="460"/>
      <c r="AA84" s="460"/>
      <c r="AB84" s="460"/>
      <c r="AC84" s="460"/>
      <c r="AD84" s="460"/>
      <c r="AE84" s="460"/>
      <c r="AF84" s="460"/>
    </row>
    <row r="85" spans="2:32" ht="13.5" customHeight="1">
      <c r="B85" s="503" t="s">
        <v>79</v>
      </c>
      <c r="C85" s="504"/>
      <c r="D85" s="504"/>
      <c r="E85" s="504"/>
      <c r="F85" s="505"/>
      <c r="G85" s="440"/>
      <c r="H85" s="440"/>
      <c r="I85" s="440"/>
      <c r="J85" s="440"/>
      <c r="K85" s="440"/>
      <c r="L85" s="440"/>
      <c r="M85" s="440"/>
      <c r="N85" s="440"/>
      <c r="O85" s="440"/>
      <c r="P85" s="440"/>
      <c r="R85" s="460"/>
      <c r="S85" s="460"/>
      <c r="T85" s="460"/>
      <c r="U85" s="460"/>
      <c r="V85" s="460"/>
      <c r="W85" s="460"/>
      <c r="X85" s="460"/>
      <c r="Y85" s="460"/>
      <c r="Z85" s="460"/>
      <c r="AA85" s="460"/>
      <c r="AB85" s="460"/>
      <c r="AC85" s="460"/>
      <c r="AD85" s="460"/>
      <c r="AE85" s="460"/>
      <c r="AF85" s="460"/>
    </row>
    <row r="86" spans="2:32" ht="13.5" customHeight="1">
      <c r="B86" s="503" t="s">
        <v>80</v>
      </c>
      <c r="C86" s="504"/>
      <c r="D86" s="504"/>
      <c r="E86" s="504"/>
      <c r="F86" s="505"/>
      <c r="G86" s="440"/>
      <c r="H86" s="440"/>
      <c r="I86" s="440"/>
      <c r="J86" s="440"/>
      <c r="K86" s="440"/>
      <c r="L86" s="440"/>
      <c r="M86" s="440"/>
      <c r="N86" s="440"/>
      <c r="O86" s="440"/>
      <c r="P86" s="440"/>
      <c r="R86" s="109"/>
      <c r="S86" s="109"/>
      <c r="T86" s="109"/>
      <c r="U86" s="109"/>
      <c r="V86" s="109"/>
      <c r="W86" s="109"/>
      <c r="X86" s="109"/>
      <c r="Y86" s="109"/>
    </row>
    <row r="87" spans="2:32" ht="13.5" customHeight="1">
      <c r="B87" s="503" t="s">
        <v>81</v>
      </c>
      <c r="C87" s="504"/>
      <c r="D87" s="504"/>
      <c r="E87" s="504"/>
      <c r="F87" s="505"/>
      <c r="G87" s="440"/>
      <c r="H87" s="440"/>
      <c r="I87" s="440"/>
      <c r="J87" s="440"/>
      <c r="K87" s="440"/>
      <c r="L87" s="440"/>
      <c r="M87" s="458" t="s">
        <v>1335</v>
      </c>
      <c r="N87" s="459"/>
      <c r="O87" s="440"/>
      <c r="P87" s="440"/>
      <c r="R87" s="109"/>
      <c r="S87" s="109"/>
      <c r="T87" s="109"/>
      <c r="U87" s="109"/>
      <c r="V87" s="109"/>
      <c r="W87" s="109"/>
      <c r="X87" s="109"/>
      <c r="Y87" s="109"/>
    </row>
    <row r="88" spans="2:32" ht="13.5" customHeight="1">
      <c r="B88" s="503" t="s">
        <v>82</v>
      </c>
      <c r="C88" s="504"/>
      <c r="D88" s="504"/>
      <c r="E88" s="504"/>
      <c r="F88" s="505"/>
      <c r="G88" s="440"/>
      <c r="H88" s="440"/>
      <c r="I88" s="440"/>
      <c r="J88" s="440"/>
      <c r="K88" s="440"/>
      <c r="L88" s="440"/>
      <c r="M88" s="458" t="s">
        <v>1335</v>
      </c>
      <c r="N88" s="459"/>
      <c r="O88" s="440"/>
      <c r="P88" s="440"/>
      <c r="R88" s="109"/>
      <c r="S88" s="109"/>
      <c r="T88" s="109"/>
      <c r="U88" s="109"/>
      <c r="V88" s="109"/>
      <c r="W88" s="109"/>
      <c r="X88" s="109"/>
      <c r="Y88" s="109"/>
      <c r="Z88" s="109"/>
      <c r="AA88" s="109"/>
      <c r="AB88" s="109"/>
      <c r="AC88" s="109"/>
      <c r="AD88" s="109"/>
      <c r="AE88" s="109"/>
    </row>
    <row r="89" spans="2:32" ht="13.5" customHeight="1">
      <c r="B89" s="503" t="s">
        <v>83</v>
      </c>
      <c r="C89" s="504"/>
      <c r="D89" s="504"/>
      <c r="E89" s="504"/>
      <c r="F89" s="505"/>
      <c r="G89" s="440"/>
      <c r="H89" s="440"/>
      <c r="I89" s="440"/>
      <c r="J89" s="440"/>
      <c r="K89" s="440"/>
      <c r="L89" s="440"/>
      <c r="M89" s="458" t="s">
        <v>1335</v>
      </c>
      <c r="N89" s="459"/>
      <c r="O89" s="440"/>
      <c r="P89" s="440"/>
      <c r="R89" s="119"/>
      <c r="S89" s="119"/>
      <c r="T89" s="119"/>
      <c r="U89" s="119"/>
      <c r="V89" s="119"/>
      <c r="W89" s="119"/>
      <c r="X89" s="119"/>
      <c r="Y89" s="119"/>
      <c r="Z89" s="109"/>
      <c r="AA89" s="109"/>
      <c r="AB89" s="109"/>
      <c r="AC89" s="109"/>
      <c r="AD89" s="109"/>
      <c r="AE89" s="109"/>
    </row>
    <row r="90" spans="2:32" ht="13.5" customHeight="1">
      <c r="B90" s="503" t="s">
        <v>1542</v>
      </c>
      <c r="C90" s="504"/>
      <c r="D90" s="504"/>
      <c r="E90" s="504"/>
      <c r="F90" s="505"/>
      <c r="G90" s="440"/>
      <c r="H90" s="440"/>
      <c r="I90" s="440"/>
      <c r="J90" s="440"/>
      <c r="K90" s="440"/>
      <c r="L90" s="440"/>
      <c r="M90" s="458" t="s">
        <v>1335</v>
      </c>
      <c r="N90" s="459"/>
      <c r="O90" s="440"/>
      <c r="P90" s="440"/>
      <c r="R90" s="119"/>
      <c r="S90" s="119"/>
      <c r="T90" s="119"/>
      <c r="U90" s="119"/>
      <c r="V90" s="119"/>
      <c r="W90" s="119"/>
      <c r="X90" s="119"/>
      <c r="Y90" s="119"/>
    </row>
    <row r="91" spans="2:32" ht="13.5" customHeight="1">
      <c r="B91" s="503" t="s">
        <v>84</v>
      </c>
      <c r="C91" s="504"/>
      <c r="D91" s="504"/>
      <c r="E91" s="504"/>
      <c r="F91" s="505"/>
      <c r="G91" s="440"/>
      <c r="H91" s="440"/>
      <c r="I91" s="440"/>
      <c r="J91" s="440"/>
      <c r="K91" s="440"/>
      <c r="L91" s="440"/>
      <c r="M91" s="458" t="s">
        <v>1335</v>
      </c>
      <c r="N91" s="459"/>
      <c r="O91" s="440"/>
      <c r="P91" s="440"/>
      <c r="R91" s="119"/>
      <c r="S91" s="119"/>
      <c r="T91" s="119"/>
      <c r="U91" s="119"/>
      <c r="V91" s="119"/>
      <c r="W91" s="119"/>
      <c r="X91" s="119"/>
      <c r="Y91" s="119"/>
    </row>
    <row r="92" spans="2:32" ht="13.5" customHeight="1">
      <c r="B92" s="503" t="s">
        <v>1386</v>
      </c>
      <c r="C92" s="504"/>
      <c r="D92" s="504"/>
      <c r="E92" s="504"/>
      <c r="F92" s="505"/>
      <c r="G92" s="440"/>
      <c r="H92" s="440"/>
      <c r="I92" s="440"/>
      <c r="J92" s="440"/>
      <c r="K92" s="440"/>
      <c r="L92" s="440"/>
      <c r="M92" s="458" t="s">
        <v>1335</v>
      </c>
      <c r="N92" s="459"/>
      <c r="O92" s="440"/>
      <c r="P92" s="440"/>
      <c r="R92" s="119"/>
      <c r="S92" s="119"/>
      <c r="T92" s="119"/>
      <c r="U92" s="119"/>
      <c r="V92" s="119"/>
      <c r="W92" s="119"/>
      <c r="X92" s="119"/>
      <c r="Y92" s="119"/>
    </row>
    <row r="93" spans="2:32" ht="13.5" customHeight="1">
      <c r="B93" s="503" t="s">
        <v>85</v>
      </c>
      <c r="C93" s="504"/>
      <c r="D93" s="504"/>
      <c r="E93" s="504"/>
      <c r="F93" s="505"/>
      <c r="G93" s="440"/>
      <c r="H93" s="440"/>
      <c r="I93" s="440"/>
      <c r="J93" s="440"/>
      <c r="K93" s="440"/>
      <c r="L93" s="440"/>
      <c r="M93" s="440"/>
      <c r="N93" s="440"/>
      <c r="O93" s="440"/>
      <c r="P93" s="440"/>
      <c r="R93" s="119"/>
      <c r="S93" s="119"/>
      <c r="T93" s="119"/>
      <c r="U93" s="119"/>
      <c r="V93" s="119"/>
      <c r="W93" s="119"/>
      <c r="X93" s="119"/>
      <c r="Y93" s="119"/>
    </row>
    <row r="94" spans="2:32" ht="13.5" customHeight="1">
      <c r="B94" s="503" t="s">
        <v>86</v>
      </c>
      <c r="C94" s="504"/>
      <c r="D94" s="504"/>
      <c r="E94" s="504"/>
      <c r="F94" s="505"/>
      <c r="G94" s="440"/>
      <c r="H94" s="440"/>
      <c r="I94" s="440"/>
      <c r="J94" s="440"/>
      <c r="K94" s="440"/>
      <c r="L94" s="440"/>
      <c r="M94" s="458" t="s">
        <v>1335</v>
      </c>
      <c r="N94" s="459"/>
      <c r="O94" s="440"/>
      <c r="P94" s="440"/>
      <c r="R94" s="119"/>
      <c r="S94" s="119"/>
      <c r="T94" s="119"/>
      <c r="U94" s="119"/>
      <c r="V94" s="119"/>
      <c r="W94" s="119"/>
      <c r="X94" s="119"/>
      <c r="Y94" s="119"/>
    </row>
    <row r="95" spans="2:32" ht="13.5" customHeight="1">
      <c r="B95" s="503" t="s">
        <v>87</v>
      </c>
      <c r="C95" s="504"/>
      <c r="D95" s="504"/>
      <c r="E95" s="504"/>
      <c r="F95" s="505"/>
      <c r="G95" s="440"/>
      <c r="H95" s="440"/>
      <c r="I95" s="440"/>
      <c r="J95" s="440"/>
      <c r="K95" s="440"/>
      <c r="L95" s="440"/>
      <c r="M95" s="440"/>
      <c r="N95" s="440"/>
      <c r="O95" s="440"/>
      <c r="P95" s="440"/>
      <c r="R95" s="119"/>
      <c r="S95" s="119"/>
      <c r="T95" s="119"/>
      <c r="U95" s="119"/>
      <c r="V95" s="119"/>
      <c r="W95" s="119"/>
      <c r="X95" s="119"/>
      <c r="Y95" s="119"/>
    </row>
    <row r="96" spans="2:32" ht="13.5" customHeight="1">
      <c r="B96" s="486" t="s">
        <v>1324</v>
      </c>
      <c r="C96" s="487"/>
      <c r="D96" s="487"/>
      <c r="E96" s="487"/>
      <c r="F96" s="488"/>
      <c r="G96" s="440"/>
      <c r="H96" s="440"/>
      <c r="I96" s="440"/>
      <c r="J96" s="440"/>
      <c r="K96" s="440"/>
      <c r="L96" s="440"/>
      <c r="M96" s="440"/>
      <c r="N96" s="440"/>
      <c r="O96" s="440"/>
      <c r="P96" s="440"/>
      <c r="R96" s="119"/>
      <c r="S96" s="119"/>
      <c r="T96" s="119"/>
      <c r="U96" s="119"/>
      <c r="V96" s="119"/>
      <c r="W96" s="119"/>
      <c r="X96" s="119"/>
      <c r="Y96" s="119"/>
    </row>
    <row r="97" spans="1:34" ht="13.5" customHeight="1">
      <c r="B97" s="486" t="s">
        <v>88</v>
      </c>
      <c r="C97" s="487"/>
      <c r="D97" s="487"/>
      <c r="E97" s="487"/>
      <c r="F97" s="488"/>
      <c r="G97" s="440"/>
      <c r="H97" s="440"/>
      <c r="I97" s="440"/>
      <c r="J97" s="440"/>
      <c r="K97" s="440"/>
      <c r="L97" s="440"/>
      <c r="M97" s="440"/>
      <c r="N97" s="440"/>
      <c r="O97" s="440"/>
      <c r="P97" s="440"/>
      <c r="Q97" s="444" t="s">
        <v>1548</v>
      </c>
      <c r="R97" s="445"/>
      <c r="S97" s="445"/>
      <c r="T97" s="445"/>
      <c r="U97" s="445"/>
      <c r="V97" s="445"/>
      <c r="W97" s="445"/>
      <c r="X97" s="445"/>
      <c r="Y97" s="445"/>
      <c r="Z97" s="445"/>
      <c r="AA97" s="445"/>
      <c r="AB97" s="445"/>
      <c r="AC97" s="445"/>
      <c r="AD97" s="445"/>
      <c r="AE97" s="445"/>
      <c r="AF97" s="445"/>
    </row>
    <row r="98" spans="1:34" ht="13.5" customHeight="1">
      <c r="B98" s="486" t="s">
        <v>89</v>
      </c>
      <c r="C98" s="487"/>
      <c r="D98" s="487"/>
      <c r="E98" s="487"/>
      <c r="F98" s="488"/>
      <c r="G98" s="440"/>
      <c r="H98" s="440"/>
      <c r="I98" s="440"/>
      <c r="J98" s="440"/>
      <c r="K98" s="440"/>
      <c r="L98" s="440"/>
      <c r="M98" s="440"/>
      <c r="N98" s="440"/>
      <c r="O98" s="440"/>
      <c r="P98" s="440"/>
      <c r="R98" s="446"/>
      <c r="S98" s="447"/>
      <c r="T98" s="447"/>
      <c r="U98" s="447"/>
      <c r="V98" s="447"/>
      <c r="W98" s="447"/>
      <c r="X98" s="447"/>
      <c r="Y98" s="448"/>
    </row>
    <row r="99" spans="1:34" ht="13.5" customHeight="1">
      <c r="B99" s="612" t="s">
        <v>90</v>
      </c>
      <c r="C99" s="612"/>
      <c r="D99" s="612"/>
      <c r="E99" s="612"/>
      <c r="F99" s="612"/>
      <c r="G99" s="612"/>
    </row>
    <row r="100" spans="1:34" ht="13.5" customHeight="1"/>
    <row r="101" spans="1:34" ht="13.5" customHeight="1">
      <c r="A101" s="105" t="s">
        <v>1490</v>
      </c>
      <c r="B101" s="105" t="s">
        <v>91</v>
      </c>
    </row>
    <row r="102" spans="1:34" ht="13.5" customHeight="1">
      <c r="B102" s="610"/>
      <c r="C102" s="610"/>
      <c r="D102" s="610"/>
      <c r="E102" s="610"/>
      <c r="F102" s="610"/>
      <c r="G102" s="610"/>
      <c r="H102" s="610"/>
      <c r="I102" s="610"/>
      <c r="J102" s="610"/>
      <c r="K102" s="610"/>
      <c r="L102" s="610"/>
      <c r="M102" s="610"/>
      <c r="N102" s="610"/>
      <c r="O102" s="610"/>
      <c r="P102" s="470" t="s">
        <v>92</v>
      </c>
      <c r="Q102" s="470"/>
      <c r="R102" s="470" t="s">
        <v>1646</v>
      </c>
      <c r="S102" s="470"/>
      <c r="T102" s="470" t="s">
        <v>93</v>
      </c>
      <c r="U102" s="470"/>
      <c r="V102" s="470" t="s">
        <v>1709</v>
      </c>
      <c r="W102" s="470"/>
      <c r="X102" s="470" t="s">
        <v>1710</v>
      </c>
      <c r="Y102" s="470"/>
      <c r="Z102" s="470" t="s">
        <v>93</v>
      </c>
      <c r="AA102" s="470"/>
    </row>
    <row r="103" spans="1:34" ht="13.5" customHeight="1">
      <c r="B103" s="449" t="s">
        <v>1337</v>
      </c>
      <c r="C103" s="449"/>
      <c r="D103" s="449"/>
      <c r="E103" s="449"/>
      <c r="F103" s="449"/>
      <c r="G103" s="449"/>
      <c r="H103" s="449"/>
      <c r="I103" s="449"/>
      <c r="J103" s="449"/>
      <c r="K103" s="449"/>
      <c r="L103" s="449"/>
      <c r="M103" s="449"/>
      <c r="N103" s="449"/>
      <c r="O103" s="449"/>
      <c r="P103" s="440"/>
      <c r="Q103" s="440"/>
      <c r="R103" s="440"/>
      <c r="S103" s="440"/>
      <c r="T103" s="440"/>
      <c r="U103" s="440"/>
      <c r="V103" s="440"/>
      <c r="W103" s="440"/>
      <c r="X103" s="440"/>
      <c r="Y103" s="440"/>
      <c r="Z103" s="440"/>
      <c r="AA103" s="440"/>
      <c r="AB103" s="108"/>
      <c r="AC103" s="108"/>
      <c r="AD103" s="108"/>
      <c r="AE103" s="108"/>
      <c r="AF103" s="108"/>
      <c r="AG103" s="108"/>
      <c r="AH103" s="108"/>
    </row>
    <row r="104" spans="1:34" ht="13.5" customHeight="1">
      <c r="B104" s="611" t="s">
        <v>1338</v>
      </c>
      <c r="C104" s="611"/>
      <c r="D104" s="611"/>
      <c r="E104" s="611"/>
      <c r="F104" s="611"/>
      <c r="G104" s="611"/>
      <c r="H104" s="611"/>
      <c r="I104" s="611"/>
      <c r="J104" s="611"/>
      <c r="K104" s="611"/>
      <c r="L104" s="611"/>
      <c r="M104" s="611"/>
      <c r="N104" s="611"/>
      <c r="O104" s="611"/>
      <c r="P104" s="440"/>
      <c r="Q104" s="440"/>
      <c r="R104" s="440"/>
      <c r="S104" s="440"/>
      <c r="T104" s="440"/>
      <c r="U104" s="440"/>
      <c r="V104" s="440"/>
      <c r="W104" s="440"/>
      <c r="X104" s="440"/>
      <c r="Y104" s="440"/>
      <c r="Z104" s="440"/>
      <c r="AA104" s="440"/>
      <c r="AB104" s="108"/>
      <c r="AC104" s="108"/>
      <c r="AD104" s="108"/>
      <c r="AE104" s="108"/>
      <c r="AF104" s="108"/>
      <c r="AG104" s="108"/>
      <c r="AH104" s="108"/>
    </row>
    <row r="105" spans="1:34" ht="13.5" customHeight="1">
      <c r="B105" s="120"/>
      <c r="C105" s="504" t="s">
        <v>1339</v>
      </c>
      <c r="D105" s="504"/>
      <c r="E105" s="504"/>
      <c r="F105" s="504"/>
      <c r="G105" s="504"/>
      <c r="H105" s="504"/>
      <c r="I105" s="504"/>
      <c r="J105" s="504"/>
      <c r="K105" s="504"/>
      <c r="L105" s="504"/>
      <c r="M105" s="504"/>
      <c r="N105" s="504"/>
      <c r="O105" s="505"/>
      <c r="P105" s="475"/>
      <c r="Q105" s="473"/>
      <c r="R105" s="473"/>
      <c r="S105" s="473"/>
      <c r="T105" s="473"/>
      <c r="U105" s="473"/>
      <c r="V105" s="473"/>
      <c r="W105" s="473"/>
      <c r="X105" s="473"/>
      <c r="Y105" s="473"/>
      <c r="Z105" s="473"/>
      <c r="AA105" s="474"/>
      <c r="AB105" s="451" t="s">
        <v>1711</v>
      </c>
      <c r="AC105" s="451"/>
      <c r="AD105" s="451"/>
      <c r="AE105" s="451"/>
      <c r="AF105" s="451"/>
      <c r="AG105" s="108"/>
      <c r="AH105" s="108"/>
    </row>
    <row r="106" spans="1:34" ht="13.5" customHeight="1">
      <c r="B106" s="449" t="s">
        <v>1340</v>
      </c>
      <c r="C106" s="449"/>
      <c r="D106" s="449"/>
      <c r="E106" s="449"/>
      <c r="F106" s="449"/>
      <c r="G106" s="449"/>
      <c r="H106" s="449"/>
      <c r="I106" s="449"/>
      <c r="J106" s="449"/>
      <c r="K106" s="449"/>
      <c r="L106" s="449"/>
      <c r="M106" s="449"/>
      <c r="N106" s="449"/>
      <c r="O106" s="449"/>
      <c r="P106" s="440"/>
      <c r="Q106" s="440"/>
      <c r="R106" s="440"/>
      <c r="S106" s="440"/>
      <c r="T106" s="440"/>
      <c r="U106" s="440"/>
      <c r="V106" s="440"/>
      <c r="W106" s="440"/>
      <c r="X106" s="440"/>
      <c r="Y106" s="440"/>
      <c r="Z106" s="440"/>
      <c r="AA106" s="440"/>
      <c r="AB106" s="451"/>
      <c r="AC106" s="451"/>
      <c r="AD106" s="451"/>
      <c r="AE106" s="451"/>
      <c r="AF106" s="451"/>
      <c r="AG106" s="108"/>
      <c r="AH106" s="108"/>
    </row>
    <row r="107" spans="1:34" ht="13.5" customHeight="1">
      <c r="AB107" s="451"/>
      <c r="AC107" s="451"/>
      <c r="AD107" s="451"/>
      <c r="AE107" s="451"/>
      <c r="AF107" s="451"/>
    </row>
    <row r="108" spans="1:34" ht="13.5" customHeight="1">
      <c r="A108" s="105" t="s">
        <v>1491</v>
      </c>
      <c r="B108" s="105" t="s">
        <v>94</v>
      </c>
    </row>
    <row r="109" spans="1:34" ht="13.5" customHeight="1">
      <c r="B109" s="512" t="s">
        <v>95</v>
      </c>
      <c r="C109" s="512"/>
      <c r="D109" s="512"/>
      <c r="E109" s="512"/>
      <c r="F109" s="512"/>
      <c r="G109" s="512"/>
      <c r="H109" s="512"/>
      <c r="I109" s="512"/>
      <c r="J109" s="512"/>
      <c r="K109" s="512"/>
      <c r="L109" s="512"/>
      <c r="M109" s="512"/>
      <c r="N109" s="512"/>
      <c r="O109" s="106" t="s">
        <v>49</v>
      </c>
      <c r="P109" s="512" t="s">
        <v>96</v>
      </c>
      <c r="Q109" s="512"/>
      <c r="R109" s="512"/>
      <c r="S109" s="512"/>
      <c r="T109" s="512"/>
      <c r="U109" s="512"/>
      <c r="V109" s="512"/>
      <c r="W109" s="512"/>
      <c r="X109" s="512"/>
      <c r="Y109" s="613" t="s">
        <v>1712</v>
      </c>
      <c r="Z109" s="614"/>
      <c r="AA109" s="614"/>
      <c r="AB109" s="614"/>
      <c r="AC109" s="614"/>
      <c r="AD109" s="614"/>
      <c r="AE109" s="614"/>
      <c r="AF109" s="614"/>
    </row>
    <row r="110" spans="1:34" ht="13.5" customHeight="1">
      <c r="B110" s="449" t="s">
        <v>1543</v>
      </c>
      <c r="C110" s="449"/>
      <c r="D110" s="449"/>
      <c r="E110" s="449"/>
      <c r="F110" s="449"/>
      <c r="G110" s="449"/>
      <c r="H110" s="449"/>
      <c r="I110" s="449"/>
      <c r="J110" s="449"/>
      <c r="K110" s="449"/>
      <c r="L110" s="449"/>
      <c r="M110" s="449"/>
      <c r="N110" s="449"/>
      <c r="O110" s="15"/>
      <c r="P110" s="485"/>
      <c r="Q110" s="485"/>
      <c r="R110" s="485"/>
      <c r="S110" s="485"/>
      <c r="T110" s="485"/>
      <c r="U110" s="485"/>
      <c r="V110" s="485"/>
      <c r="W110" s="485"/>
      <c r="X110" s="485"/>
      <c r="Y110" s="613"/>
      <c r="Z110" s="614"/>
      <c r="AA110" s="614"/>
      <c r="AB110" s="614"/>
      <c r="AC110" s="614"/>
      <c r="AD110" s="614"/>
      <c r="AE110" s="614"/>
      <c r="AF110" s="614"/>
      <c r="AH110" s="108"/>
    </row>
    <row r="111" spans="1:34" ht="13.5" customHeight="1">
      <c r="B111" s="449" t="s">
        <v>97</v>
      </c>
      <c r="C111" s="449"/>
      <c r="D111" s="449"/>
      <c r="E111" s="449"/>
      <c r="F111" s="449"/>
      <c r="G111" s="449"/>
      <c r="H111" s="449"/>
      <c r="I111" s="449"/>
      <c r="J111" s="449"/>
      <c r="K111" s="449"/>
      <c r="L111" s="449"/>
      <c r="M111" s="449"/>
      <c r="N111" s="449"/>
      <c r="O111" s="15"/>
      <c r="P111" s="485"/>
      <c r="Q111" s="485"/>
      <c r="R111" s="485"/>
      <c r="S111" s="485"/>
      <c r="T111" s="485"/>
      <c r="U111" s="485"/>
      <c r="V111" s="485"/>
      <c r="W111" s="485"/>
      <c r="X111" s="485"/>
      <c r="AH111" s="108"/>
    </row>
    <row r="112" spans="1:34" ht="13.5" customHeight="1">
      <c r="B112" s="449" t="s">
        <v>1544</v>
      </c>
      <c r="C112" s="449"/>
      <c r="D112" s="449"/>
      <c r="E112" s="449"/>
      <c r="F112" s="449"/>
      <c r="G112" s="449"/>
      <c r="H112" s="449"/>
      <c r="I112" s="449"/>
      <c r="J112" s="449"/>
      <c r="K112" s="449"/>
      <c r="L112" s="449"/>
      <c r="M112" s="449"/>
      <c r="N112" s="449"/>
      <c r="O112" s="22"/>
      <c r="P112" s="485"/>
      <c r="Q112" s="485"/>
      <c r="R112" s="485"/>
      <c r="S112" s="485"/>
      <c r="T112" s="485"/>
      <c r="U112" s="485"/>
      <c r="V112" s="485"/>
      <c r="W112" s="485"/>
      <c r="X112" s="485"/>
      <c r="AH112" s="108"/>
    </row>
    <row r="113" spans="1:32" ht="13.5" customHeight="1"/>
    <row r="114" spans="1:32" ht="13.5" customHeight="1">
      <c r="A114" s="105" t="s">
        <v>1492</v>
      </c>
      <c r="B114" s="105" t="s">
        <v>98</v>
      </c>
    </row>
    <row r="115" spans="1:32" ht="13.5" customHeight="1">
      <c r="B115" s="512" t="s">
        <v>57</v>
      </c>
      <c r="C115" s="512"/>
      <c r="D115" s="106" t="s">
        <v>49</v>
      </c>
    </row>
    <row r="116" spans="1:32" ht="13.5" customHeight="1">
      <c r="B116" s="449" t="s">
        <v>99</v>
      </c>
      <c r="C116" s="449"/>
      <c r="D116" s="22"/>
    </row>
    <row r="117" spans="1:32" ht="13.5" customHeight="1">
      <c r="B117" s="449" t="s">
        <v>100</v>
      </c>
      <c r="C117" s="449"/>
      <c r="D117" s="22"/>
    </row>
    <row r="118" spans="1:32" ht="13.5" customHeight="1"/>
    <row r="119" spans="1:32" ht="13.5" customHeight="1">
      <c r="A119" s="105" t="s">
        <v>1493</v>
      </c>
      <c r="B119" s="105" t="s">
        <v>1398</v>
      </c>
    </row>
    <row r="120" spans="1:32" ht="13.5" customHeight="1">
      <c r="B120" s="449" t="s">
        <v>1349</v>
      </c>
      <c r="C120" s="449"/>
      <c r="D120" s="449"/>
      <c r="E120" s="449"/>
      <c r="F120" s="449"/>
      <c r="G120" s="449"/>
      <c r="H120" s="449"/>
      <c r="I120" s="449"/>
      <c r="J120" s="449"/>
      <c r="K120" s="449"/>
      <c r="L120" s="73"/>
      <c r="M120" s="121" t="s">
        <v>1551</v>
      </c>
    </row>
    <row r="121" spans="1:32" ht="13.5" customHeight="1">
      <c r="B121" s="449" t="s">
        <v>1412</v>
      </c>
      <c r="C121" s="449"/>
      <c r="D121" s="449"/>
      <c r="E121" s="449"/>
      <c r="F121" s="449"/>
      <c r="G121" s="449"/>
      <c r="H121" s="449"/>
      <c r="I121" s="449"/>
      <c r="J121" s="449"/>
      <c r="K121" s="449"/>
      <c r="L121" s="450"/>
      <c r="M121" s="450"/>
      <c r="N121" s="450"/>
    </row>
    <row r="122" spans="1:32" ht="13.5" customHeight="1">
      <c r="B122" s="449" t="s">
        <v>1413</v>
      </c>
      <c r="C122" s="449"/>
      <c r="D122" s="449"/>
      <c r="E122" s="449"/>
      <c r="F122" s="449"/>
      <c r="G122" s="449"/>
      <c r="H122" s="449"/>
      <c r="I122" s="449"/>
      <c r="J122" s="449"/>
      <c r="K122" s="449"/>
      <c r="L122" s="74"/>
    </row>
    <row r="123" spans="1:32" ht="13.5" customHeight="1">
      <c r="B123" s="449" t="s">
        <v>1412</v>
      </c>
      <c r="C123" s="449"/>
      <c r="D123" s="449"/>
      <c r="E123" s="449"/>
      <c r="F123" s="449"/>
      <c r="G123" s="449"/>
      <c r="H123" s="449"/>
      <c r="I123" s="449"/>
      <c r="J123" s="449"/>
      <c r="K123" s="449"/>
      <c r="L123" s="450"/>
      <c r="M123" s="450"/>
      <c r="N123" s="450"/>
    </row>
    <row r="124" spans="1:32" ht="13.5" customHeight="1"/>
    <row r="125" spans="1:32" ht="13.5" customHeight="1">
      <c r="A125" s="498" t="s">
        <v>101</v>
      </c>
      <c r="B125" s="499"/>
      <c r="C125" s="499"/>
      <c r="D125" s="499"/>
      <c r="E125" s="499"/>
      <c r="F125" s="499"/>
      <c r="G125" s="499"/>
      <c r="H125" s="499"/>
      <c r="I125" s="499"/>
      <c r="J125" s="499"/>
      <c r="K125" s="499"/>
      <c r="L125" s="499"/>
      <c r="M125" s="499"/>
      <c r="N125" s="499"/>
      <c r="O125" s="499"/>
      <c r="P125" s="499"/>
      <c r="Q125" s="499"/>
      <c r="R125" s="499"/>
      <c r="S125" s="499"/>
      <c r="T125" s="499"/>
      <c r="U125" s="499"/>
      <c r="V125" s="499"/>
      <c r="W125" s="499"/>
      <c r="X125" s="499"/>
      <c r="Y125" s="499"/>
      <c r="Z125" s="499"/>
      <c r="AA125" s="499"/>
      <c r="AB125" s="499"/>
      <c r="AC125" s="499"/>
      <c r="AD125" s="499"/>
      <c r="AE125" s="499"/>
      <c r="AF125" s="500"/>
    </row>
    <row r="126" spans="1:32" ht="13.5" customHeight="1">
      <c r="A126" s="615" t="s">
        <v>102</v>
      </c>
      <c r="B126" s="616"/>
      <c r="C126" s="616"/>
      <c r="D126" s="616"/>
      <c r="E126" s="616"/>
      <c r="F126" s="616"/>
      <c r="G126" s="616"/>
      <c r="H126" s="616"/>
      <c r="I126" s="616"/>
      <c r="J126" s="616"/>
      <c r="K126" s="616"/>
      <c r="L126" s="616"/>
      <c r="M126" s="616"/>
      <c r="N126" s="616"/>
      <c r="O126" s="616"/>
      <c r="P126" s="616"/>
      <c r="Q126" s="616"/>
      <c r="R126" s="616"/>
      <c r="S126" s="616"/>
      <c r="T126" s="616"/>
      <c r="U126" s="616"/>
      <c r="V126" s="616"/>
      <c r="W126" s="616"/>
      <c r="X126" s="616"/>
      <c r="Y126" s="616"/>
      <c r="Z126" s="616"/>
      <c r="AA126" s="616"/>
      <c r="AB126" s="616"/>
      <c r="AC126" s="616"/>
      <c r="AD126" s="616"/>
      <c r="AE126" s="616"/>
      <c r="AF126" s="617"/>
    </row>
    <row r="127" spans="1:32" s="105" customFormat="1" ht="13.5" customHeight="1">
      <c r="A127" s="536" t="s">
        <v>103</v>
      </c>
      <c r="B127" s="536"/>
      <c r="C127" s="453" t="s">
        <v>104</v>
      </c>
      <c r="D127" s="453"/>
      <c r="E127" s="453"/>
      <c r="F127" s="453"/>
      <c r="G127" s="453"/>
      <c r="H127" s="453"/>
      <c r="I127" s="453"/>
      <c r="J127" s="453"/>
      <c r="K127" s="453"/>
      <c r="L127" s="453"/>
      <c r="M127" s="453"/>
      <c r="N127" s="453"/>
      <c r="O127" s="519" t="s">
        <v>105</v>
      </c>
      <c r="P127" s="519"/>
      <c r="Q127" s="529" t="s">
        <v>106</v>
      </c>
      <c r="R127" s="529"/>
      <c r="S127" s="529" t="s">
        <v>107</v>
      </c>
      <c r="T127" s="529"/>
      <c r="U127" s="453" t="s">
        <v>108</v>
      </c>
      <c r="V127" s="453"/>
      <c r="W127" s="453"/>
      <c r="X127" s="453"/>
      <c r="Y127" s="453"/>
      <c r="Z127" s="453"/>
      <c r="AA127" s="453"/>
      <c r="AB127" s="453"/>
      <c r="AC127" s="453"/>
      <c r="AD127" s="519" t="s">
        <v>109</v>
      </c>
      <c r="AE127" s="519"/>
      <c r="AF127" s="519"/>
    </row>
    <row r="128" spans="1:32" ht="13.5" customHeight="1">
      <c r="A128" s="536"/>
      <c r="B128" s="536"/>
      <c r="C128" s="453"/>
      <c r="D128" s="453"/>
      <c r="E128" s="453"/>
      <c r="F128" s="453"/>
      <c r="G128" s="453"/>
      <c r="H128" s="453"/>
      <c r="I128" s="453"/>
      <c r="J128" s="453"/>
      <c r="K128" s="453"/>
      <c r="L128" s="453"/>
      <c r="M128" s="453"/>
      <c r="N128" s="453"/>
      <c r="O128" s="519"/>
      <c r="P128" s="519"/>
      <c r="Q128" s="529"/>
      <c r="R128" s="529"/>
      <c r="S128" s="529"/>
      <c r="T128" s="529"/>
      <c r="U128" s="453"/>
      <c r="V128" s="453"/>
      <c r="W128" s="453"/>
      <c r="X128" s="453"/>
      <c r="Y128" s="453"/>
      <c r="Z128" s="453"/>
      <c r="AA128" s="453"/>
      <c r="AB128" s="453"/>
      <c r="AC128" s="453"/>
      <c r="AD128" s="519"/>
      <c r="AE128" s="519"/>
      <c r="AF128" s="519"/>
    </row>
    <row r="129" spans="1:36" ht="40.5" customHeight="1">
      <c r="A129" s="454" t="s">
        <v>1458</v>
      </c>
      <c r="B129" s="455"/>
      <c r="C129" s="557" t="s">
        <v>1553</v>
      </c>
      <c r="D129" s="557"/>
      <c r="E129" s="557"/>
      <c r="F129" s="557"/>
      <c r="G129" s="557"/>
      <c r="H129" s="557"/>
      <c r="I129" s="557"/>
      <c r="J129" s="557"/>
      <c r="K129" s="557"/>
      <c r="L129" s="557"/>
      <c r="M129" s="557"/>
      <c r="N129" s="557"/>
      <c r="O129" s="513">
        <f>IF(Q129="N/A",0,IF(Q129="Answer all sub questions",3,IF(Q129="Yes",3,IF(Q129="Partial",3,IF(Q129="No",3,IF(Q129="",3))))))</f>
        <v>3</v>
      </c>
      <c r="P129" s="514"/>
      <c r="Q129" s="519" t="str">
        <f>IF(AJ134&gt;6,"Answer all sub questions",IF(AJ134=(5*1.001),"N/A",IF(AJ134&gt;=5,"Yes",IF(AJ134=4.004,"No",IF(AJ134=3.003,"No",IF(AJ134=2.002,"No",IF(AJ134=1.001,"No",IF(AJ134=0,"No",IF(AJ134&gt;=0.5,"Partial",IF(AJ134&lt;=4.5,"Partial"))))))))))</f>
        <v>Answer all sub questions</v>
      </c>
      <c r="R129" s="519"/>
      <c r="S129" s="513">
        <f>IF(Q129="N/A",O129,IF(Q129="Answer all sub questions",0,IF(Q129="Yes",O129,IF(Q129="Partial",1,IF(Q129="No",0,IF(Q129="",0))))))</f>
        <v>0</v>
      </c>
      <c r="T129" s="514"/>
      <c r="U129" s="485"/>
      <c r="V129" s="485"/>
      <c r="W129" s="485"/>
      <c r="X129" s="485"/>
      <c r="Y129" s="485"/>
      <c r="Z129" s="485"/>
      <c r="AA129" s="485"/>
      <c r="AB129" s="485"/>
      <c r="AC129" s="485"/>
      <c r="AD129" s="521" t="s">
        <v>110</v>
      </c>
      <c r="AE129" s="521"/>
      <c r="AF129" s="522"/>
      <c r="AH129" s="108"/>
      <c r="AJ129" s="108"/>
    </row>
    <row r="130" spans="1:36" ht="27" customHeight="1">
      <c r="A130" s="463"/>
      <c r="B130" s="465"/>
      <c r="C130" s="120"/>
      <c r="D130" s="558" t="s">
        <v>111</v>
      </c>
      <c r="E130" s="558"/>
      <c r="F130" s="558"/>
      <c r="G130" s="558"/>
      <c r="H130" s="558"/>
      <c r="I130" s="558"/>
      <c r="J130" s="558"/>
      <c r="K130" s="558"/>
      <c r="L130" s="558"/>
      <c r="M130" s="558"/>
      <c r="N130" s="559"/>
      <c r="O130" s="515"/>
      <c r="P130" s="516"/>
      <c r="Q130" s="619"/>
      <c r="R130" s="619"/>
      <c r="S130" s="515"/>
      <c r="T130" s="516"/>
      <c r="U130" s="485"/>
      <c r="V130" s="485"/>
      <c r="W130" s="485"/>
      <c r="X130" s="485"/>
      <c r="Y130" s="485"/>
      <c r="Z130" s="485"/>
      <c r="AA130" s="485"/>
      <c r="AB130" s="485"/>
      <c r="AC130" s="485"/>
      <c r="AD130" s="524"/>
      <c r="AE130" s="524"/>
      <c r="AF130" s="525"/>
      <c r="AH130" s="108"/>
      <c r="AI130" s="95">
        <f>IF(Q130="",100,IF(Q130="Yes",1,IF(Q130="No",0,IF(Q130="Partial",0.5,IF(Q130="N/A",1.001)))))</f>
        <v>100</v>
      </c>
      <c r="AJ130" s="108"/>
    </row>
    <row r="131" spans="1:36" ht="27" customHeight="1">
      <c r="A131" s="463"/>
      <c r="B131" s="465"/>
      <c r="C131" s="120"/>
      <c r="D131" s="558" t="s">
        <v>112</v>
      </c>
      <c r="E131" s="558"/>
      <c r="F131" s="558"/>
      <c r="G131" s="558"/>
      <c r="H131" s="558"/>
      <c r="I131" s="558"/>
      <c r="J131" s="558"/>
      <c r="K131" s="558"/>
      <c r="L131" s="558"/>
      <c r="M131" s="558"/>
      <c r="N131" s="559"/>
      <c r="O131" s="515"/>
      <c r="P131" s="516"/>
      <c r="Q131" s="542"/>
      <c r="R131" s="543"/>
      <c r="S131" s="515"/>
      <c r="T131" s="516"/>
      <c r="U131" s="485"/>
      <c r="V131" s="485"/>
      <c r="W131" s="485"/>
      <c r="X131" s="485"/>
      <c r="Y131" s="485"/>
      <c r="Z131" s="485"/>
      <c r="AA131" s="485"/>
      <c r="AB131" s="485"/>
      <c r="AC131" s="485"/>
      <c r="AD131" s="524"/>
      <c r="AE131" s="524"/>
      <c r="AF131" s="525"/>
      <c r="AH131" s="108"/>
      <c r="AI131" s="95">
        <f>IF(Q131="",100,IF(Q131="Yes",1,IF(Q131="No",0,IF(Q131="Partial",0.5,IF(Q131="N/A",1.001)))))</f>
        <v>100</v>
      </c>
      <c r="AJ131" s="108"/>
    </row>
    <row r="132" spans="1:36" ht="27" customHeight="1">
      <c r="A132" s="463"/>
      <c r="B132" s="465"/>
      <c r="C132" s="120"/>
      <c r="D132" s="558" t="s">
        <v>113</v>
      </c>
      <c r="E132" s="558"/>
      <c r="F132" s="558"/>
      <c r="G132" s="558"/>
      <c r="H132" s="558"/>
      <c r="I132" s="558"/>
      <c r="J132" s="558"/>
      <c r="K132" s="558"/>
      <c r="L132" s="558"/>
      <c r="M132" s="558"/>
      <c r="N132" s="559"/>
      <c r="O132" s="515"/>
      <c r="P132" s="516"/>
      <c r="Q132" s="542"/>
      <c r="R132" s="543"/>
      <c r="S132" s="515"/>
      <c r="T132" s="516"/>
      <c r="U132" s="485"/>
      <c r="V132" s="485"/>
      <c r="W132" s="485"/>
      <c r="X132" s="485"/>
      <c r="Y132" s="485"/>
      <c r="Z132" s="485"/>
      <c r="AA132" s="485"/>
      <c r="AB132" s="485"/>
      <c r="AC132" s="485"/>
      <c r="AD132" s="524"/>
      <c r="AE132" s="524"/>
      <c r="AF132" s="525"/>
      <c r="AH132" s="108"/>
      <c r="AI132" s="95">
        <f>IF(Q132="",100,IF(Q132="Yes",1,IF(Q132="No",0,IF(Q132="Partial",0.5,IF(Q132="N/A",1.001)))))</f>
        <v>100</v>
      </c>
      <c r="AJ132" s="108"/>
    </row>
    <row r="133" spans="1:36" ht="40.5" customHeight="1">
      <c r="A133" s="463"/>
      <c r="B133" s="465"/>
      <c r="C133" s="120"/>
      <c r="D133" s="558" t="s">
        <v>114</v>
      </c>
      <c r="E133" s="558"/>
      <c r="F133" s="558"/>
      <c r="G133" s="558"/>
      <c r="H133" s="558"/>
      <c r="I133" s="558"/>
      <c r="J133" s="558"/>
      <c r="K133" s="558"/>
      <c r="L133" s="558"/>
      <c r="M133" s="558"/>
      <c r="N133" s="559"/>
      <c r="O133" s="515"/>
      <c r="P133" s="516"/>
      <c r="Q133" s="542"/>
      <c r="R133" s="543"/>
      <c r="S133" s="515"/>
      <c r="T133" s="516"/>
      <c r="U133" s="485"/>
      <c r="V133" s="485"/>
      <c r="W133" s="485"/>
      <c r="X133" s="485"/>
      <c r="Y133" s="485"/>
      <c r="Z133" s="485"/>
      <c r="AA133" s="485"/>
      <c r="AB133" s="485"/>
      <c r="AC133" s="485"/>
      <c r="AD133" s="524"/>
      <c r="AE133" s="524"/>
      <c r="AF133" s="525"/>
      <c r="AH133" s="108"/>
      <c r="AI133" s="95">
        <f>IF(Q133="",100,IF(Q133="Yes",1,IF(Q133="No",0,IF(Q133="Partial",0.5,IF(Q133="N/A",1.001)))))</f>
        <v>100</v>
      </c>
    </row>
    <row r="134" spans="1:36" ht="27" customHeight="1">
      <c r="A134" s="553"/>
      <c r="B134" s="596"/>
      <c r="C134" s="120"/>
      <c r="D134" s="558" t="s">
        <v>115</v>
      </c>
      <c r="E134" s="558"/>
      <c r="F134" s="558"/>
      <c r="G134" s="558"/>
      <c r="H134" s="558"/>
      <c r="I134" s="558"/>
      <c r="J134" s="558"/>
      <c r="K134" s="558"/>
      <c r="L134" s="558"/>
      <c r="M134" s="558"/>
      <c r="N134" s="559"/>
      <c r="O134" s="517"/>
      <c r="P134" s="518"/>
      <c r="Q134" s="542"/>
      <c r="R134" s="543"/>
      <c r="S134" s="517"/>
      <c r="T134" s="518"/>
      <c r="U134" s="485"/>
      <c r="V134" s="485"/>
      <c r="W134" s="485"/>
      <c r="X134" s="485"/>
      <c r="Y134" s="485"/>
      <c r="Z134" s="485"/>
      <c r="AA134" s="485"/>
      <c r="AB134" s="485"/>
      <c r="AC134" s="485"/>
      <c r="AD134" s="527"/>
      <c r="AE134" s="527"/>
      <c r="AF134" s="528"/>
      <c r="AH134" s="108"/>
      <c r="AI134" s="95">
        <f>IF(Q134="",100,IF(Q134="Yes",1,IF(Q134="No",0,IF(Q134="Partial",0.5,IF(Q134="N/A",1.001)))))</f>
        <v>100</v>
      </c>
      <c r="AJ134" s="122">
        <f>SUM(AI130:AI134)</f>
        <v>500</v>
      </c>
    </row>
    <row r="135" spans="1:36" ht="40.5" customHeight="1">
      <c r="A135" s="454" t="s">
        <v>1459</v>
      </c>
      <c r="B135" s="455"/>
      <c r="C135" s="607" t="s">
        <v>1599</v>
      </c>
      <c r="D135" s="558"/>
      <c r="E135" s="558"/>
      <c r="F135" s="558"/>
      <c r="G135" s="558"/>
      <c r="H135" s="558"/>
      <c r="I135" s="558"/>
      <c r="J135" s="558"/>
      <c r="K135" s="558"/>
      <c r="L135" s="558"/>
      <c r="M135" s="558"/>
      <c r="N135" s="559"/>
      <c r="O135" s="513">
        <f>IF(Q135="N/A",0,IF(Q135="Answer all sub questions",3,IF(Q135="Yes",3,IF(Q135="Partial",3,IF(Q135="No",3,IF(Q135="",3))))))</f>
        <v>3</v>
      </c>
      <c r="P135" s="514"/>
      <c r="Q135" s="519" t="str">
        <f>IF(AJ139&gt;5,"Answer all sub questions",IF(AJ139=(4*1.001),"N/A",IF(AJ139&gt;=4,"Yes",IF(AJ139=3.003,"No",IF(AJ139=2.002,"No",IF(AJ139=1.001,"No",IF(AJ139=0,"No",IF(AJ139&gt;=0.5,"Partial",IF(AJ139&lt;=3.5,"Partial")))))))))</f>
        <v>Answer all sub questions</v>
      </c>
      <c r="R135" s="519"/>
      <c r="S135" s="513">
        <f>IF(Q135="N/A",O135,IF(Q135="Answer all sub questions",0,IF(Q135="Yes",O135,IF(Q135="Partial",1,IF(Q135="No",0,IF(Q135="",0))))))</f>
        <v>0</v>
      </c>
      <c r="T135" s="514"/>
      <c r="U135" s="475"/>
      <c r="V135" s="473"/>
      <c r="W135" s="473"/>
      <c r="X135" s="473"/>
      <c r="Y135" s="473"/>
      <c r="Z135" s="473"/>
      <c r="AA135" s="473"/>
      <c r="AB135" s="473"/>
      <c r="AC135" s="474"/>
      <c r="AD135" s="620" t="s">
        <v>110</v>
      </c>
      <c r="AE135" s="620"/>
      <c r="AF135" s="620"/>
      <c r="AH135" s="108"/>
      <c r="AJ135" s="108"/>
    </row>
    <row r="136" spans="1:36" ht="27" customHeight="1">
      <c r="A136" s="463"/>
      <c r="B136" s="465"/>
      <c r="C136" s="120"/>
      <c r="D136" s="558" t="s">
        <v>111</v>
      </c>
      <c r="E136" s="558"/>
      <c r="F136" s="558"/>
      <c r="G136" s="558"/>
      <c r="H136" s="558"/>
      <c r="I136" s="558"/>
      <c r="J136" s="558"/>
      <c r="K136" s="558"/>
      <c r="L136" s="558"/>
      <c r="M136" s="558"/>
      <c r="N136" s="559"/>
      <c r="O136" s="515"/>
      <c r="P136" s="516"/>
      <c r="Q136" s="619"/>
      <c r="R136" s="619"/>
      <c r="S136" s="515"/>
      <c r="T136" s="516"/>
      <c r="U136" s="475"/>
      <c r="V136" s="473"/>
      <c r="W136" s="473"/>
      <c r="X136" s="473"/>
      <c r="Y136" s="473"/>
      <c r="Z136" s="473"/>
      <c r="AA136" s="473"/>
      <c r="AB136" s="473"/>
      <c r="AC136" s="474"/>
      <c r="AD136" s="620"/>
      <c r="AE136" s="620"/>
      <c r="AF136" s="620"/>
      <c r="AH136" s="108"/>
      <c r="AI136" s="95">
        <f>IF(Q136="",100,IF(Q136="Yes",1,IF(Q136="No",0,IF(Q136="Partial",0.5,IF(Q136="N/A",1.001)))))</f>
        <v>100</v>
      </c>
      <c r="AJ136" s="108"/>
    </row>
    <row r="137" spans="1:36" ht="13.5" customHeight="1">
      <c r="A137" s="463"/>
      <c r="B137" s="465"/>
      <c r="C137" s="120"/>
      <c r="D137" s="558" t="s">
        <v>116</v>
      </c>
      <c r="E137" s="558"/>
      <c r="F137" s="558"/>
      <c r="G137" s="558"/>
      <c r="H137" s="558"/>
      <c r="I137" s="558"/>
      <c r="J137" s="558"/>
      <c r="K137" s="558"/>
      <c r="L137" s="558"/>
      <c r="M137" s="558"/>
      <c r="N137" s="559"/>
      <c r="O137" s="515"/>
      <c r="P137" s="516"/>
      <c r="Q137" s="619"/>
      <c r="R137" s="619"/>
      <c r="S137" s="515"/>
      <c r="T137" s="516"/>
      <c r="U137" s="475"/>
      <c r="V137" s="473"/>
      <c r="W137" s="473"/>
      <c r="X137" s="473"/>
      <c r="Y137" s="473"/>
      <c r="Z137" s="473"/>
      <c r="AA137" s="473"/>
      <c r="AB137" s="473"/>
      <c r="AC137" s="474"/>
      <c r="AD137" s="620"/>
      <c r="AE137" s="620"/>
      <c r="AF137" s="620"/>
      <c r="AH137" s="108"/>
      <c r="AI137" s="95">
        <f>IF(Q137="",100,IF(Q137="Yes",1,IF(Q137="No",0,IF(Q137="Partial",0.5,IF(Q137="N/A",1.001)))))</f>
        <v>100</v>
      </c>
      <c r="AJ137" s="108"/>
    </row>
    <row r="138" spans="1:36" ht="27" customHeight="1">
      <c r="A138" s="463"/>
      <c r="B138" s="465"/>
      <c r="C138" s="120"/>
      <c r="D138" s="558" t="s">
        <v>113</v>
      </c>
      <c r="E138" s="558"/>
      <c r="F138" s="558"/>
      <c r="G138" s="558"/>
      <c r="H138" s="558"/>
      <c r="I138" s="558"/>
      <c r="J138" s="558"/>
      <c r="K138" s="558"/>
      <c r="L138" s="558"/>
      <c r="M138" s="558"/>
      <c r="N138" s="559"/>
      <c r="O138" s="515"/>
      <c r="P138" s="516"/>
      <c r="Q138" s="619"/>
      <c r="R138" s="619"/>
      <c r="S138" s="515"/>
      <c r="T138" s="516"/>
      <c r="U138" s="475"/>
      <c r="V138" s="473"/>
      <c r="W138" s="473"/>
      <c r="X138" s="473"/>
      <c r="Y138" s="473"/>
      <c r="Z138" s="473"/>
      <c r="AA138" s="473"/>
      <c r="AB138" s="473"/>
      <c r="AC138" s="474"/>
      <c r="AD138" s="620"/>
      <c r="AE138" s="620"/>
      <c r="AF138" s="620"/>
      <c r="AH138" s="108"/>
      <c r="AI138" s="95">
        <f>IF(Q138="",100,IF(Q138="Yes",1,IF(Q138="No",0,IF(Q138="Partial",0.5,IF(Q138="N/A",1.001)))))</f>
        <v>100</v>
      </c>
      <c r="AJ138" s="108"/>
    </row>
    <row r="139" spans="1:36" ht="27" customHeight="1">
      <c r="A139" s="553"/>
      <c r="B139" s="596"/>
      <c r="C139" s="120"/>
      <c r="D139" s="558" t="s">
        <v>117</v>
      </c>
      <c r="E139" s="558"/>
      <c r="F139" s="558"/>
      <c r="G139" s="558"/>
      <c r="H139" s="558"/>
      <c r="I139" s="558"/>
      <c r="J139" s="558"/>
      <c r="K139" s="558"/>
      <c r="L139" s="558"/>
      <c r="M139" s="558"/>
      <c r="N139" s="559"/>
      <c r="O139" s="517"/>
      <c r="P139" s="518"/>
      <c r="Q139" s="619"/>
      <c r="R139" s="619"/>
      <c r="S139" s="517"/>
      <c r="T139" s="518"/>
      <c r="U139" s="475"/>
      <c r="V139" s="473"/>
      <c r="W139" s="473"/>
      <c r="X139" s="473"/>
      <c r="Y139" s="473"/>
      <c r="Z139" s="473"/>
      <c r="AA139" s="473"/>
      <c r="AB139" s="473"/>
      <c r="AC139" s="474"/>
      <c r="AD139" s="620"/>
      <c r="AE139" s="620"/>
      <c r="AF139" s="620"/>
      <c r="AH139" s="108"/>
      <c r="AI139" s="95">
        <f>IF(Q139="",100,IF(Q139="Yes",1,IF(Q139="No",0,IF(Q139="Partial",0.5,IF(Q139="N/A",1.001)))))</f>
        <v>100</v>
      </c>
      <c r="AJ139" s="108">
        <f>SUM(AI136:AI139)</f>
        <v>400</v>
      </c>
    </row>
    <row r="140" spans="1:36" ht="40.5" customHeight="1">
      <c r="A140" s="454" t="s">
        <v>1460</v>
      </c>
      <c r="B140" s="455"/>
      <c r="C140" s="557" t="s">
        <v>1495</v>
      </c>
      <c r="D140" s="557"/>
      <c r="E140" s="557"/>
      <c r="F140" s="557"/>
      <c r="G140" s="557"/>
      <c r="H140" s="557"/>
      <c r="I140" s="557"/>
      <c r="J140" s="557"/>
      <c r="K140" s="557"/>
      <c r="L140" s="557"/>
      <c r="M140" s="557"/>
      <c r="N140" s="557"/>
      <c r="O140" s="513">
        <f>IF(Q140="N/A",0,IF(Q140="Answer all sub questions",3,IF(Q140="Yes",3,IF(Q140="Partial",3,IF(Q140="No",3,IF(Q140="",3))))))</f>
        <v>3</v>
      </c>
      <c r="P140" s="514"/>
      <c r="Q140" s="519" t="str">
        <f>IF(AJ145&gt;6,"Answer all sub questions",IF(AJ145=(5*1.001),"N/A",IF(AJ145&gt;=5,"Yes",IF(AJ145=4.004,"No",IF(AJ145=3.003,"No",IF(AJ145=2.002,"No",IF(AJ145=1.001,"No",IF(AJ145=0,"No",IF(AJ145&gt;=0.5,"Partial",IF(AJ145&lt;=4.5,"Partial"))))))))))</f>
        <v>Answer all sub questions</v>
      </c>
      <c r="R140" s="519"/>
      <c r="S140" s="513">
        <f>IF(Q140="N/A",O140,IF(Q140="Answer all sub questions",0,IF(Q140="Yes",O140,IF(Q140="Partial",1,IF(Q140="No",0,IF(Q140="",0))))))</f>
        <v>0</v>
      </c>
      <c r="T140" s="621"/>
      <c r="U140" s="618"/>
      <c r="V140" s="618"/>
      <c r="W140" s="618"/>
      <c r="X140" s="618"/>
      <c r="Y140" s="618"/>
      <c r="Z140" s="618"/>
      <c r="AA140" s="618"/>
      <c r="AB140" s="618"/>
      <c r="AC140" s="618"/>
      <c r="AD140" s="620" t="s">
        <v>110</v>
      </c>
      <c r="AE140" s="620"/>
      <c r="AF140" s="620"/>
      <c r="AH140" s="108"/>
      <c r="AJ140" s="108"/>
    </row>
    <row r="141" spans="1:36" ht="27" customHeight="1">
      <c r="A141" s="463"/>
      <c r="B141" s="465"/>
      <c r="C141" s="120"/>
      <c r="D141" s="558" t="s">
        <v>111</v>
      </c>
      <c r="E141" s="558"/>
      <c r="F141" s="558"/>
      <c r="G141" s="558"/>
      <c r="H141" s="558"/>
      <c r="I141" s="558"/>
      <c r="J141" s="558"/>
      <c r="K141" s="558"/>
      <c r="L141" s="558"/>
      <c r="M141" s="558"/>
      <c r="N141" s="559"/>
      <c r="O141" s="515"/>
      <c r="P141" s="516"/>
      <c r="Q141" s="619"/>
      <c r="R141" s="619"/>
      <c r="S141" s="515"/>
      <c r="T141" s="622"/>
      <c r="U141" s="618"/>
      <c r="V141" s="618"/>
      <c r="W141" s="618"/>
      <c r="X141" s="618"/>
      <c r="Y141" s="618"/>
      <c r="Z141" s="618"/>
      <c r="AA141" s="618"/>
      <c r="AB141" s="618"/>
      <c r="AC141" s="618"/>
      <c r="AD141" s="620"/>
      <c r="AE141" s="620"/>
      <c r="AF141" s="620"/>
      <c r="AH141" s="108"/>
      <c r="AI141" s="95">
        <f>IF(Q141="",100,IF(Q141="Yes",1,IF(Q141="No",0,IF(Q141="Partial",0.5,IF(Q141="N/A",1.001)))))</f>
        <v>100</v>
      </c>
      <c r="AJ141" s="108"/>
    </row>
    <row r="142" spans="1:36" ht="27" customHeight="1">
      <c r="A142" s="463"/>
      <c r="B142" s="465"/>
      <c r="C142" s="120"/>
      <c r="D142" s="558" t="s">
        <v>222</v>
      </c>
      <c r="E142" s="558"/>
      <c r="F142" s="558"/>
      <c r="G142" s="558"/>
      <c r="H142" s="558"/>
      <c r="I142" s="558"/>
      <c r="J142" s="558"/>
      <c r="K142" s="558"/>
      <c r="L142" s="558"/>
      <c r="M142" s="558"/>
      <c r="N142" s="559"/>
      <c r="O142" s="515"/>
      <c r="P142" s="516"/>
      <c r="Q142" s="619"/>
      <c r="R142" s="619"/>
      <c r="S142" s="515"/>
      <c r="T142" s="622"/>
      <c r="U142" s="618"/>
      <c r="V142" s="618"/>
      <c r="W142" s="618"/>
      <c r="X142" s="618"/>
      <c r="Y142" s="618"/>
      <c r="Z142" s="618"/>
      <c r="AA142" s="618"/>
      <c r="AB142" s="618"/>
      <c r="AC142" s="618"/>
      <c r="AD142" s="620"/>
      <c r="AE142" s="620"/>
      <c r="AF142" s="620"/>
      <c r="AH142" s="108"/>
      <c r="AI142" s="95">
        <f>IF(Q142="",100,IF(Q142="Yes",1,IF(Q142="No",0,IF(Q142="Partial",0.5,IF(Q142="N/A",1.001)))))</f>
        <v>100</v>
      </c>
      <c r="AJ142" s="108"/>
    </row>
    <row r="143" spans="1:36" ht="27" customHeight="1">
      <c r="A143" s="463"/>
      <c r="B143" s="465"/>
      <c r="C143" s="120"/>
      <c r="D143" s="558" t="s">
        <v>118</v>
      </c>
      <c r="E143" s="558"/>
      <c r="F143" s="558"/>
      <c r="G143" s="558"/>
      <c r="H143" s="558"/>
      <c r="I143" s="558"/>
      <c r="J143" s="558"/>
      <c r="K143" s="558"/>
      <c r="L143" s="558"/>
      <c r="M143" s="558"/>
      <c r="N143" s="559"/>
      <c r="O143" s="515"/>
      <c r="P143" s="516"/>
      <c r="Q143" s="619"/>
      <c r="R143" s="619"/>
      <c r="S143" s="515"/>
      <c r="T143" s="622"/>
      <c r="U143" s="618"/>
      <c r="V143" s="618"/>
      <c r="W143" s="618"/>
      <c r="X143" s="618"/>
      <c r="Y143" s="618"/>
      <c r="Z143" s="618"/>
      <c r="AA143" s="618"/>
      <c r="AB143" s="618"/>
      <c r="AC143" s="618"/>
      <c r="AD143" s="620"/>
      <c r="AE143" s="620"/>
      <c r="AF143" s="620"/>
      <c r="AH143" s="108"/>
      <c r="AI143" s="95">
        <f>IF(Q143="",100,IF(Q143="Yes",1,IF(Q143="No",0,IF(Q143="Partial",0.5,IF(Q143="N/A",1.001)))))</f>
        <v>100</v>
      </c>
      <c r="AJ143" s="108"/>
    </row>
    <row r="144" spans="1:36" ht="27" customHeight="1">
      <c r="A144" s="463"/>
      <c r="B144" s="465"/>
      <c r="C144" s="120"/>
      <c r="D144" s="558" t="s">
        <v>119</v>
      </c>
      <c r="E144" s="558"/>
      <c r="F144" s="558"/>
      <c r="G144" s="558"/>
      <c r="H144" s="558"/>
      <c r="I144" s="558"/>
      <c r="J144" s="558"/>
      <c r="K144" s="558"/>
      <c r="L144" s="558"/>
      <c r="M144" s="558"/>
      <c r="N144" s="559"/>
      <c r="O144" s="515"/>
      <c r="P144" s="516"/>
      <c r="Q144" s="619"/>
      <c r="R144" s="619"/>
      <c r="S144" s="515"/>
      <c r="T144" s="622"/>
      <c r="U144" s="618"/>
      <c r="V144" s="618"/>
      <c r="W144" s="618"/>
      <c r="X144" s="618"/>
      <c r="Y144" s="618"/>
      <c r="Z144" s="618"/>
      <c r="AA144" s="618"/>
      <c r="AB144" s="618"/>
      <c r="AC144" s="618"/>
      <c r="AD144" s="620"/>
      <c r="AE144" s="620"/>
      <c r="AF144" s="620"/>
      <c r="AH144" s="108"/>
      <c r="AI144" s="95">
        <f>IF(Q144="",100,IF(Q144="Yes",1,IF(Q144="No",0,IF(Q144="Partial",0.5,IF(Q144="N/A",1.001)))))</f>
        <v>100</v>
      </c>
    </row>
    <row r="145" spans="1:36" ht="27" customHeight="1">
      <c r="A145" s="463"/>
      <c r="B145" s="465"/>
      <c r="C145" s="123"/>
      <c r="D145" s="551" t="s">
        <v>120</v>
      </c>
      <c r="E145" s="551"/>
      <c r="F145" s="551"/>
      <c r="G145" s="551"/>
      <c r="H145" s="551"/>
      <c r="I145" s="551"/>
      <c r="J145" s="551"/>
      <c r="K145" s="551"/>
      <c r="L145" s="551"/>
      <c r="M145" s="551"/>
      <c r="N145" s="455"/>
      <c r="O145" s="517"/>
      <c r="P145" s="518"/>
      <c r="Q145" s="619"/>
      <c r="R145" s="619"/>
      <c r="S145" s="517"/>
      <c r="T145" s="623"/>
      <c r="U145" s="618"/>
      <c r="V145" s="618"/>
      <c r="W145" s="618"/>
      <c r="X145" s="618"/>
      <c r="Y145" s="618"/>
      <c r="Z145" s="618"/>
      <c r="AA145" s="618"/>
      <c r="AB145" s="618"/>
      <c r="AC145" s="618"/>
      <c r="AD145" s="620"/>
      <c r="AE145" s="620"/>
      <c r="AF145" s="620"/>
      <c r="AH145" s="108"/>
      <c r="AI145" s="95">
        <f>IF(Q145="",100,IF(Q145="Yes",1,IF(Q145="No",0,IF(Q145="Partial",0.5,IF(Q145="N/A",1.001)))))</f>
        <v>100</v>
      </c>
      <c r="AJ145" s="108">
        <f>SUM(AI141:AI145)</f>
        <v>500</v>
      </c>
    </row>
    <row r="146" spans="1:36" ht="13.5" customHeight="1">
      <c r="A146" s="454" t="s">
        <v>1461</v>
      </c>
      <c r="B146" s="551"/>
      <c r="C146" s="454" t="s">
        <v>1402</v>
      </c>
      <c r="D146" s="551"/>
      <c r="E146" s="551"/>
      <c r="F146" s="551"/>
      <c r="G146" s="551"/>
      <c r="H146" s="551"/>
      <c r="I146" s="551"/>
      <c r="J146" s="551"/>
      <c r="K146" s="551"/>
      <c r="L146" s="551"/>
      <c r="M146" s="551"/>
      <c r="N146" s="455"/>
      <c r="O146" s="627">
        <f>IF(Q146="N/A",0,IF(Q146="Yes",2,IF(Q146="Partial",2,IF(Q146="No",2,IF(Q146="",2)))))</f>
        <v>2</v>
      </c>
      <c r="P146" s="514"/>
      <c r="Q146" s="603"/>
      <c r="R146" s="604"/>
      <c r="S146" s="513">
        <f>IF(Q146="N/A",O146,IF(Q146="Yes",O146,IF(Q146="Partial",1,IF(Q146="No",0,IF(Q146="",0)))))</f>
        <v>0</v>
      </c>
      <c r="T146" s="514"/>
      <c r="U146" s="629"/>
      <c r="V146" s="630"/>
      <c r="W146" s="630"/>
      <c r="X146" s="630"/>
      <c r="Y146" s="630"/>
      <c r="Z146" s="630"/>
      <c r="AA146" s="630"/>
      <c r="AB146" s="630"/>
      <c r="AC146" s="631"/>
      <c r="AD146" s="520" t="s">
        <v>110</v>
      </c>
      <c r="AE146" s="521"/>
      <c r="AF146" s="522"/>
      <c r="AH146" s="108"/>
    </row>
    <row r="147" spans="1:36" ht="108" customHeight="1">
      <c r="A147" s="553"/>
      <c r="B147" s="554"/>
      <c r="C147" s="624" t="s">
        <v>1621</v>
      </c>
      <c r="D147" s="625"/>
      <c r="E147" s="625"/>
      <c r="F147" s="625"/>
      <c r="G147" s="625"/>
      <c r="H147" s="625"/>
      <c r="I147" s="625"/>
      <c r="J147" s="625"/>
      <c r="K147" s="625"/>
      <c r="L147" s="625"/>
      <c r="M147" s="625"/>
      <c r="N147" s="626"/>
      <c r="O147" s="628"/>
      <c r="P147" s="518"/>
      <c r="Q147" s="605"/>
      <c r="R147" s="606"/>
      <c r="S147" s="517"/>
      <c r="T147" s="518"/>
      <c r="U147" s="632"/>
      <c r="V147" s="633"/>
      <c r="W147" s="633"/>
      <c r="X147" s="633"/>
      <c r="Y147" s="633"/>
      <c r="Z147" s="633"/>
      <c r="AA147" s="633"/>
      <c r="AB147" s="633"/>
      <c r="AC147" s="634"/>
      <c r="AD147" s="526"/>
      <c r="AE147" s="527"/>
      <c r="AF147" s="528"/>
    </row>
    <row r="148" spans="1:36" ht="13.5" customHeight="1">
      <c r="A148" s="536" t="s">
        <v>121</v>
      </c>
      <c r="B148" s="536"/>
      <c r="C148" s="536"/>
      <c r="D148" s="536"/>
      <c r="E148" s="536"/>
      <c r="F148" s="536"/>
      <c r="G148" s="536"/>
      <c r="H148" s="536"/>
      <c r="I148" s="536"/>
      <c r="J148" s="536"/>
      <c r="K148" s="536"/>
      <c r="L148" s="536"/>
      <c r="M148" s="536"/>
      <c r="N148" s="536"/>
      <c r="O148" s="529">
        <f>SUM(O129:P147)</f>
        <v>11</v>
      </c>
      <c r="P148" s="529"/>
      <c r="Q148" s="529"/>
      <c r="R148" s="529"/>
      <c r="S148" s="529">
        <f>SUM(S129:T147)</f>
        <v>0</v>
      </c>
      <c r="T148" s="529"/>
      <c r="U148" s="519"/>
      <c r="V148" s="519"/>
      <c r="W148" s="519"/>
      <c r="X148" s="519"/>
      <c r="Y148" s="519"/>
      <c r="Z148" s="519"/>
      <c r="AA148" s="519"/>
      <c r="AB148" s="519"/>
      <c r="AC148" s="519"/>
      <c r="AD148" s="453"/>
      <c r="AE148" s="453"/>
      <c r="AF148" s="453"/>
      <c r="AH148" s="108"/>
      <c r="AJ148" s="108"/>
    </row>
    <row r="149" spans="1:36" ht="13.5" customHeight="1"/>
    <row r="150" spans="1:36" ht="13.5" customHeight="1">
      <c r="A150" s="498" t="s">
        <v>122</v>
      </c>
      <c r="B150" s="499"/>
      <c r="C150" s="499"/>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c r="AE150" s="499"/>
      <c r="AF150" s="500"/>
    </row>
    <row r="151" spans="1:36" ht="13.5" customHeight="1">
      <c r="A151" s="615" t="s">
        <v>123</v>
      </c>
      <c r="B151" s="616"/>
      <c r="C151" s="616"/>
      <c r="D151" s="616"/>
      <c r="E151" s="616"/>
      <c r="F151" s="616"/>
      <c r="G151" s="616"/>
      <c r="H151" s="616"/>
      <c r="I151" s="616"/>
      <c r="J151" s="616"/>
      <c r="K151" s="616"/>
      <c r="L151" s="616"/>
      <c r="M151" s="616"/>
      <c r="N151" s="616"/>
      <c r="O151" s="616"/>
      <c r="P151" s="616"/>
      <c r="Q151" s="616"/>
      <c r="R151" s="616"/>
      <c r="S151" s="616"/>
      <c r="T151" s="616"/>
      <c r="U151" s="616"/>
      <c r="V151" s="616"/>
      <c r="W151" s="616"/>
      <c r="X151" s="616"/>
      <c r="Y151" s="616"/>
      <c r="Z151" s="616"/>
      <c r="AA151" s="616"/>
      <c r="AB151" s="616"/>
      <c r="AC151" s="616"/>
      <c r="AD151" s="616"/>
      <c r="AE151" s="616"/>
      <c r="AF151" s="617"/>
    </row>
    <row r="152" spans="1:36" ht="13.5" customHeight="1">
      <c r="A152" s="536" t="s">
        <v>103</v>
      </c>
      <c r="B152" s="536"/>
      <c r="C152" s="453" t="s">
        <v>104</v>
      </c>
      <c r="D152" s="453"/>
      <c r="E152" s="453"/>
      <c r="F152" s="453"/>
      <c r="G152" s="453"/>
      <c r="H152" s="453"/>
      <c r="I152" s="453"/>
      <c r="J152" s="453"/>
      <c r="K152" s="453"/>
      <c r="L152" s="453"/>
      <c r="M152" s="453"/>
      <c r="N152" s="453"/>
      <c r="O152" s="519" t="s">
        <v>105</v>
      </c>
      <c r="P152" s="519"/>
      <c r="Q152" s="529" t="s">
        <v>106</v>
      </c>
      <c r="R152" s="529"/>
      <c r="S152" s="529" t="s">
        <v>107</v>
      </c>
      <c r="T152" s="529"/>
      <c r="U152" s="453" t="s">
        <v>108</v>
      </c>
      <c r="V152" s="453"/>
      <c r="W152" s="453"/>
      <c r="X152" s="453"/>
      <c r="Y152" s="453"/>
      <c r="Z152" s="453"/>
      <c r="AA152" s="453"/>
      <c r="AB152" s="453"/>
      <c r="AC152" s="453"/>
      <c r="AD152" s="519" t="s">
        <v>109</v>
      </c>
      <c r="AE152" s="519"/>
      <c r="AF152" s="519"/>
    </row>
    <row r="153" spans="1:36" ht="13.5" customHeight="1">
      <c r="A153" s="536"/>
      <c r="B153" s="536"/>
      <c r="C153" s="453"/>
      <c r="D153" s="453"/>
      <c r="E153" s="453"/>
      <c r="F153" s="453"/>
      <c r="G153" s="453"/>
      <c r="H153" s="453"/>
      <c r="I153" s="453"/>
      <c r="J153" s="453"/>
      <c r="K153" s="453"/>
      <c r="L153" s="453"/>
      <c r="M153" s="453"/>
      <c r="N153" s="453"/>
      <c r="O153" s="519"/>
      <c r="P153" s="519"/>
      <c r="Q153" s="529"/>
      <c r="R153" s="529"/>
      <c r="S153" s="529"/>
      <c r="T153" s="529"/>
      <c r="U153" s="453"/>
      <c r="V153" s="453"/>
      <c r="W153" s="453"/>
      <c r="X153" s="453"/>
      <c r="Y153" s="453"/>
      <c r="Z153" s="453"/>
      <c r="AA153" s="453"/>
      <c r="AB153" s="453"/>
      <c r="AC153" s="453"/>
      <c r="AD153" s="519"/>
      <c r="AE153" s="519"/>
      <c r="AF153" s="519"/>
    </row>
    <row r="154" spans="1:36" ht="40.5" customHeight="1">
      <c r="A154" s="454" t="s">
        <v>1462</v>
      </c>
      <c r="B154" s="455"/>
      <c r="C154" s="557" t="s">
        <v>1387</v>
      </c>
      <c r="D154" s="557"/>
      <c r="E154" s="557"/>
      <c r="F154" s="557"/>
      <c r="G154" s="557"/>
      <c r="H154" s="557"/>
      <c r="I154" s="557"/>
      <c r="J154" s="557"/>
      <c r="K154" s="557"/>
      <c r="L154" s="557"/>
      <c r="M154" s="557"/>
      <c r="N154" s="557"/>
      <c r="O154" s="513">
        <f>IF(Q154="N/A",0,IF(Q154="Answer all sub questions",2,IF(Q154="Yes",2,IF(Q154="Partial",2,IF(Q154="No",2,IF(Q154="",2))))))</f>
        <v>2</v>
      </c>
      <c r="P154" s="514"/>
      <c r="Q154" s="519" t="str">
        <f>IF(AJ158&gt;5,"Answer all sub questions",IF(AJ158=(4*1.001),"N/A",IF(AJ158&gt;=4,"Yes",IF(AJ158=3.003,"No",IF(AJ158=2.002,"No",IF(AJ158=1.001,"No",IF(AJ158=0,"No",IF(AJ158&gt;=0.5,"Partial",IF(AJ158&lt;=3.5,"Partial")))))))))</f>
        <v>Answer all sub questions</v>
      </c>
      <c r="R154" s="519"/>
      <c r="S154" s="513">
        <f>IF(Q154="N/A",O154,IF(Q154="Answer all sub questions",0,IF(Q154="Yes",O154,IF(Q154="Partial",1,IF(Q154="No",0,IF(Q154="",0))))))</f>
        <v>0</v>
      </c>
      <c r="T154" s="514"/>
      <c r="U154" s="485"/>
      <c r="V154" s="485"/>
      <c r="W154" s="485"/>
      <c r="X154" s="485"/>
      <c r="Y154" s="485"/>
      <c r="Z154" s="485"/>
      <c r="AA154" s="485"/>
      <c r="AB154" s="485"/>
      <c r="AC154" s="485"/>
      <c r="AD154" s="520" t="s">
        <v>124</v>
      </c>
      <c r="AE154" s="521"/>
      <c r="AF154" s="522"/>
      <c r="AH154" s="108"/>
    </row>
    <row r="155" spans="1:36" ht="13.5" customHeight="1">
      <c r="A155" s="463"/>
      <c r="B155" s="552"/>
      <c r="C155" s="124"/>
      <c r="D155" s="501" t="s">
        <v>1388</v>
      </c>
      <c r="E155" s="501"/>
      <c r="F155" s="501"/>
      <c r="G155" s="501"/>
      <c r="H155" s="501"/>
      <c r="I155" s="501"/>
      <c r="J155" s="501"/>
      <c r="K155" s="501"/>
      <c r="L155" s="501"/>
      <c r="M155" s="501"/>
      <c r="N155" s="502"/>
      <c r="O155" s="515"/>
      <c r="P155" s="516"/>
      <c r="Q155" s="542"/>
      <c r="R155" s="543"/>
      <c r="S155" s="515"/>
      <c r="T155" s="516"/>
      <c r="U155" s="485"/>
      <c r="V155" s="485"/>
      <c r="W155" s="485"/>
      <c r="X155" s="485"/>
      <c r="Y155" s="485"/>
      <c r="Z155" s="485"/>
      <c r="AA155" s="485"/>
      <c r="AB155" s="485"/>
      <c r="AC155" s="485"/>
      <c r="AD155" s="523"/>
      <c r="AE155" s="524"/>
      <c r="AF155" s="525"/>
      <c r="AH155" s="108"/>
      <c r="AI155" s="95">
        <f>IF(Q155="",100,IF(Q155="Yes",1,IF(Q155="No",0,IF(Q155="Partial",0.5,IF(Q155="N/A",1.001)))))</f>
        <v>100</v>
      </c>
      <c r="AJ155" s="108"/>
    </row>
    <row r="156" spans="1:36" ht="13.5" customHeight="1">
      <c r="A156" s="463"/>
      <c r="B156" s="465"/>
      <c r="C156" s="124"/>
      <c r="D156" s="501" t="s">
        <v>125</v>
      </c>
      <c r="E156" s="501"/>
      <c r="F156" s="501"/>
      <c r="G156" s="501"/>
      <c r="H156" s="501"/>
      <c r="I156" s="501"/>
      <c r="J156" s="501"/>
      <c r="K156" s="501"/>
      <c r="L156" s="501"/>
      <c r="M156" s="501"/>
      <c r="N156" s="502"/>
      <c r="O156" s="515"/>
      <c r="P156" s="516"/>
      <c r="Q156" s="542"/>
      <c r="R156" s="543"/>
      <c r="S156" s="515"/>
      <c r="T156" s="516"/>
      <c r="U156" s="485"/>
      <c r="V156" s="485"/>
      <c r="W156" s="485"/>
      <c r="X156" s="485"/>
      <c r="Y156" s="485"/>
      <c r="Z156" s="485"/>
      <c r="AA156" s="485"/>
      <c r="AB156" s="485"/>
      <c r="AC156" s="485"/>
      <c r="AD156" s="523"/>
      <c r="AE156" s="524"/>
      <c r="AF156" s="525"/>
      <c r="AH156" s="108"/>
      <c r="AI156" s="95">
        <f>IF(Q156="",100,IF(Q156="Yes",1,IF(Q156="No",0,IF(Q156="Partial",0.5,IF(Q156="N/A",1.001)))))</f>
        <v>100</v>
      </c>
      <c r="AJ156" s="108"/>
    </row>
    <row r="157" spans="1:36" ht="13.5" customHeight="1">
      <c r="A157" s="463"/>
      <c r="B157" s="465"/>
      <c r="C157" s="124"/>
      <c r="D157" s="501" t="s">
        <v>126</v>
      </c>
      <c r="E157" s="501"/>
      <c r="F157" s="501"/>
      <c r="G157" s="501"/>
      <c r="H157" s="501"/>
      <c r="I157" s="501"/>
      <c r="J157" s="501"/>
      <c r="K157" s="501"/>
      <c r="L157" s="501"/>
      <c r="M157" s="501"/>
      <c r="N157" s="502"/>
      <c r="O157" s="515"/>
      <c r="P157" s="516"/>
      <c r="Q157" s="542"/>
      <c r="R157" s="543"/>
      <c r="S157" s="515"/>
      <c r="T157" s="516"/>
      <c r="U157" s="485"/>
      <c r="V157" s="485"/>
      <c r="W157" s="485"/>
      <c r="X157" s="485"/>
      <c r="Y157" s="485"/>
      <c r="Z157" s="485"/>
      <c r="AA157" s="485"/>
      <c r="AB157" s="485"/>
      <c r="AC157" s="485"/>
      <c r="AD157" s="523"/>
      <c r="AE157" s="524"/>
      <c r="AF157" s="525"/>
      <c r="AH157" s="108"/>
      <c r="AI157" s="95">
        <f>IF(Q157="",100,IF(Q157="Yes",1,IF(Q157="No",0,IF(Q157="Partial",0.5,IF(Q157="N/A",1.001)))))</f>
        <v>100</v>
      </c>
      <c r="AJ157" s="108"/>
    </row>
    <row r="158" spans="1:36" ht="13.5" customHeight="1">
      <c r="A158" s="553"/>
      <c r="B158" s="596"/>
      <c r="C158" s="124"/>
      <c r="D158" s="501" t="s">
        <v>127</v>
      </c>
      <c r="E158" s="501"/>
      <c r="F158" s="501"/>
      <c r="G158" s="501"/>
      <c r="H158" s="501"/>
      <c r="I158" s="501"/>
      <c r="J158" s="501"/>
      <c r="K158" s="501"/>
      <c r="L158" s="501"/>
      <c r="M158" s="501"/>
      <c r="N158" s="502"/>
      <c r="O158" s="517"/>
      <c r="P158" s="518"/>
      <c r="Q158" s="542"/>
      <c r="R158" s="543"/>
      <c r="S158" s="517"/>
      <c r="T158" s="518"/>
      <c r="U158" s="485"/>
      <c r="V158" s="485"/>
      <c r="W158" s="485"/>
      <c r="X158" s="485"/>
      <c r="Y158" s="485"/>
      <c r="Z158" s="485"/>
      <c r="AA158" s="485"/>
      <c r="AB158" s="485"/>
      <c r="AC158" s="485"/>
      <c r="AD158" s="526"/>
      <c r="AE158" s="527"/>
      <c r="AF158" s="528"/>
      <c r="AH158" s="108"/>
      <c r="AI158" s="95">
        <f>IF(Q158="",100,IF(Q158="Yes",1,IF(Q158="No",0,IF(Q158="Partial",0.5,IF(Q158="N/A",1.001)))))</f>
        <v>100</v>
      </c>
      <c r="AJ158" s="108">
        <f>SUM(AI155:AI158)</f>
        <v>400</v>
      </c>
    </row>
    <row r="159" spans="1:36" ht="27" customHeight="1">
      <c r="A159" s="452" t="s">
        <v>1463</v>
      </c>
      <c r="B159" s="452"/>
      <c r="C159" s="452" t="s">
        <v>1675</v>
      </c>
      <c r="D159" s="452"/>
      <c r="E159" s="452"/>
      <c r="F159" s="452"/>
      <c r="G159" s="452"/>
      <c r="H159" s="452"/>
      <c r="I159" s="452"/>
      <c r="J159" s="452"/>
      <c r="K159" s="452"/>
      <c r="L159" s="452"/>
      <c r="M159" s="452"/>
      <c r="N159" s="452"/>
      <c r="O159" s="529">
        <f>IF(Q159="N/A",0,IF(Q159="Yes",2,IF(Q159="Partial",2,IF(Q159="No",2,IF(Q159="",2)))))</f>
        <v>2</v>
      </c>
      <c r="P159" s="529"/>
      <c r="Q159" s="619"/>
      <c r="R159" s="619"/>
      <c r="S159" s="529">
        <f>IF(Q159="N/A",O159,IF(Q159="Yes",O159,IF(Q159="Partial",1,IF(Q159="No",0,IF(Q159="",0)))))</f>
        <v>0</v>
      </c>
      <c r="T159" s="529"/>
      <c r="U159" s="485"/>
      <c r="V159" s="485"/>
      <c r="W159" s="485"/>
      <c r="X159" s="485"/>
      <c r="Y159" s="485"/>
      <c r="Z159" s="485"/>
      <c r="AA159" s="485"/>
      <c r="AB159" s="485"/>
      <c r="AC159" s="485"/>
      <c r="AD159" s="638" t="s">
        <v>124</v>
      </c>
      <c r="AE159" s="638"/>
      <c r="AF159" s="638"/>
      <c r="AH159" s="108"/>
    </row>
    <row r="160" spans="1:36" ht="27" customHeight="1">
      <c r="A160" s="452" t="s">
        <v>1464</v>
      </c>
      <c r="B160" s="452"/>
      <c r="C160" s="452" t="s">
        <v>128</v>
      </c>
      <c r="D160" s="452"/>
      <c r="E160" s="452"/>
      <c r="F160" s="452"/>
      <c r="G160" s="452"/>
      <c r="H160" s="452"/>
      <c r="I160" s="452"/>
      <c r="J160" s="452"/>
      <c r="K160" s="452"/>
      <c r="L160" s="452"/>
      <c r="M160" s="452"/>
      <c r="N160" s="452"/>
      <c r="O160" s="529">
        <f>IF(Q160="N/A",0,IF(Q160="Yes",2,IF(Q160="Partial",2,IF(Q160="No",2,IF(Q160="",2)))))</f>
        <v>2</v>
      </c>
      <c r="P160" s="529"/>
      <c r="Q160" s="619"/>
      <c r="R160" s="619"/>
      <c r="S160" s="529">
        <f>IF(Q160="N/A",O160,IF(Q160="Yes",O160,IF(Q160="Partial",1,IF(Q160="No",0,IF(Q160="",0)))))</f>
        <v>0</v>
      </c>
      <c r="T160" s="529"/>
      <c r="U160" s="485"/>
      <c r="V160" s="485"/>
      <c r="W160" s="485"/>
      <c r="X160" s="485"/>
      <c r="Y160" s="485"/>
      <c r="Z160" s="485"/>
      <c r="AA160" s="485"/>
      <c r="AB160" s="485"/>
      <c r="AC160" s="485"/>
      <c r="AD160" s="638" t="s">
        <v>124</v>
      </c>
      <c r="AE160" s="638"/>
      <c r="AF160" s="638"/>
      <c r="AH160" s="108"/>
    </row>
    <row r="161" spans="1:36" ht="40.5" customHeight="1">
      <c r="A161" s="454" t="s">
        <v>1465</v>
      </c>
      <c r="B161" s="455"/>
      <c r="C161" s="557" t="s">
        <v>129</v>
      </c>
      <c r="D161" s="557"/>
      <c r="E161" s="557"/>
      <c r="F161" s="557"/>
      <c r="G161" s="557"/>
      <c r="H161" s="557"/>
      <c r="I161" s="557"/>
      <c r="J161" s="557"/>
      <c r="K161" s="557"/>
      <c r="L161" s="557"/>
      <c r="M161" s="557"/>
      <c r="N161" s="557"/>
      <c r="O161" s="513">
        <f>IF(Q161="N/A",0,IF(Q161="Answer all sub questions",2,IF(Q161="Yes",2,IF(Q161="Partial",2,IF(Q161="No",2,IF(Q161="",2))))))</f>
        <v>2</v>
      </c>
      <c r="P161" s="514"/>
      <c r="Q161" s="519" t="str">
        <f>IF(AJ165&gt;5,"Answer all sub questions",IF(AJ165=(4*1.001),"N/A",IF(AJ165&gt;=4,"Yes",IF(AJ165=3.003,"No",IF(AJ165=2.002,"No",IF(AJ165=1.001,"No",IF(AJ165=0,"No",IF(AJ165&gt;=0.5,"Partial",IF(AJ165&lt;=3.5,"Partial")))))))))</f>
        <v>Answer all sub questions</v>
      </c>
      <c r="R161" s="519"/>
      <c r="S161" s="513">
        <f>IF(Q161="N/A",O161,IF(Q161="Answer all sub questions",0,IF(Q161="Yes",O161,IF(Q161="Partial",1,IF(Q161="No",0,IF(Q161="",0))))))</f>
        <v>0</v>
      </c>
      <c r="T161" s="514"/>
      <c r="U161" s="485"/>
      <c r="V161" s="485"/>
      <c r="W161" s="485"/>
      <c r="X161" s="485"/>
      <c r="Y161" s="485"/>
      <c r="Z161" s="485"/>
      <c r="AA161" s="485"/>
      <c r="AB161" s="485"/>
      <c r="AC161" s="485"/>
      <c r="AD161" s="520" t="s">
        <v>124</v>
      </c>
      <c r="AE161" s="521"/>
      <c r="AF161" s="522"/>
      <c r="AH161" s="108"/>
    </row>
    <row r="162" spans="1:36" ht="13.5" customHeight="1">
      <c r="A162" s="463"/>
      <c r="B162" s="552"/>
      <c r="C162" s="124"/>
      <c r="D162" s="501" t="s">
        <v>1388</v>
      </c>
      <c r="E162" s="501"/>
      <c r="F162" s="501"/>
      <c r="G162" s="501"/>
      <c r="H162" s="501"/>
      <c r="I162" s="501"/>
      <c r="J162" s="501"/>
      <c r="K162" s="501"/>
      <c r="L162" s="501"/>
      <c r="M162" s="501"/>
      <c r="N162" s="502"/>
      <c r="O162" s="515"/>
      <c r="P162" s="516"/>
      <c r="Q162" s="542"/>
      <c r="R162" s="543"/>
      <c r="S162" s="515"/>
      <c r="T162" s="516"/>
      <c r="U162" s="485"/>
      <c r="V162" s="485"/>
      <c r="W162" s="485"/>
      <c r="X162" s="485"/>
      <c r="Y162" s="485"/>
      <c r="Z162" s="485"/>
      <c r="AA162" s="485"/>
      <c r="AB162" s="485"/>
      <c r="AC162" s="485"/>
      <c r="AD162" s="523"/>
      <c r="AE162" s="524"/>
      <c r="AF162" s="525"/>
      <c r="AH162" s="108"/>
      <c r="AI162" s="95">
        <f>IF(Q162="",100,IF(Q162="Yes",1,IF(Q162="No",0,IF(Q162="Partial",0.5,IF(Q162="N/A",1.001)))))</f>
        <v>100</v>
      </c>
      <c r="AJ162" s="108"/>
    </row>
    <row r="163" spans="1:36" ht="13.5" customHeight="1">
      <c r="A163" s="463"/>
      <c r="B163" s="465"/>
      <c r="C163" s="124"/>
      <c r="D163" s="501" t="s">
        <v>125</v>
      </c>
      <c r="E163" s="501"/>
      <c r="F163" s="501"/>
      <c r="G163" s="501"/>
      <c r="H163" s="501"/>
      <c r="I163" s="501"/>
      <c r="J163" s="501"/>
      <c r="K163" s="501"/>
      <c r="L163" s="501"/>
      <c r="M163" s="501"/>
      <c r="N163" s="502"/>
      <c r="O163" s="515"/>
      <c r="P163" s="516"/>
      <c r="Q163" s="542"/>
      <c r="R163" s="543"/>
      <c r="S163" s="515"/>
      <c r="T163" s="516"/>
      <c r="U163" s="485"/>
      <c r="V163" s="485"/>
      <c r="W163" s="485"/>
      <c r="X163" s="485"/>
      <c r="Y163" s="485"/>
      <c r="Z163" s="485"/>
      <c r="AA163" s="485"/>
      <c r="AB163" s="485"/>
      <c r="AC163" s="485"/>
      <c r="AD163" s="523"/>
      <c r="AE163" s="524"/>
      <c r="AF163" s="525"/>
      <c r="AH163" s="108"/>
      <c r="AI163" s="95">
        <f>IF(Q163="",100,IF(Q163="Yes",1,IF(Q163="No",0,IF(Q163="Partial",0.5,IF(Q163="N/A",1.001)))))</f>
        <v>100</v>
      </c>
      <c r="AJ163" s="108"/>
    </row>
    <row r="164" spans="1:36" ht="13.5" customHeight="1">
      <c r="A164" s="463"/>
      <c r="B164" s="465"/>
      <c r="C164" s="124"/>
      <c r="D164" s="501" t="s">
        <v>126</v>
      </c>
      <c r="E164" s="501"/>
      <c r="F164" s="501"/>
      <c r="G164" s="501"/>
      <c r="H164" s="501"/>
      <c r="I164" s="501"/>
      <c r="J164" s="501"/>
      <c r="K164" s="501"/>
      <c r="L164" s="501"/>
      <c r="M164" s="501"/>
      <c r="N164" s="502"/>
      <c r="O164" s="515"/>
      <c r="P164" s="516"/>
      <c r="Q164" s="542"/>
      <c r="R164" s="543"/>
      <c r="S164" s="515"/>
      <c r="T164" s="516"/>
      <c r="U164" s="485"/>
      <c r="V164" s="485"/>
      <c r="W164" s="485"/>
      <c r="X164" s="485"/>
      <c r="Y164" s="485"/>
      <c r="Z164" s="485"/>
      <c r="AA164" s="485"/>
      <c r="AB164" s="485"/>
      <c r="AC164" s="485"/>
      <c r="AD164" s="523"/>
      <c r="AE164" s="524"/>
      <c r="AF164" s="525"/>
      <c r="AH164" s="108"/>
      <c r="AI164" s="95">
        <f>IF(Q164="",100,IF(Q164="Yes",1,IF(Q164="No",0,IF(Q164="Partial",0.5,IF(Q164="N/A",1.001)))))</f>
        <v>100</v>
      </c>
      <c r="AJ164" s="108"/>
    </row>
    <row r="165" spans="1:36" ht="13.5" customHeight="1">
      <c r="A165" s="553"/>
      <c r="B165" s="596"/>
      <c r="C165" s="124"/>
      <c r="D165" s="501" t="s">
        <v>127</v>
      </c>
      <c r="E165" s="501"/>
      <c r="F165" s="501"/>
      <c r="G165" s="501"/>
      <c r="H165" s="501"/>
      <c r="I165" s="501"/>
      <c r="J165" s="501"/>
      <c r="K165" s="501"/>
      <c r="L165" s="501"/>
      <c r="M165" s="501"/>
      <c r="N165" s="502"/>
      <c r="O165" s="517"/>
      <c r="P165" s="518"/>
      <c r="Q165" s="542"/>
      <c r="R165" s="543"/>
      <c r="S165" s="517"/>
      <c r="T165" s="518"/>
      <c r="U165" s="485"/>
      <c r="V165" s="485"/>
      <c r="W165" s="485"/>
      <c r="X165" s="485"/>
      <c r="Y165" s="485"/>
      <c r="Z165" s="485"/>
      <c r="AA165" s="485"/>
      <c r="AB165" s="485"/>
      <c r="AC165" s="485"/>
      <c r="AD165" s="526"/>
      <c r="AE165" s="527"/>
      <c r="AF165" s="528"/>
      <c r="AH165" s="108"/>
      <c r="AI165" s="95">
        <f>IF(Q165="",100,IF(Q165="Yes",1,IF(Q165="No",0,IF(Q165="Partial",0.5,IF(Q165="N/A",1.001)))))</f>
        <v>100</v>
      </c>
      <c r="AJ165" s="108">
        <f>SUM(AI162:AI165)</f>
        <v>400</v>
      </c>
    </row>
    <row r="166" spans="1:36" ht="13.5" customHeight="1">
      <c r="A166" s="536" t="s">
        <v>121</v>
      </c>
      <c r="B166" s="536"/>
      <c r="C166" s="536"/>
      <c r="D166" s="536"/>
      <c r="E166" s="536"/>
      <c r="F166" s="536"/>
      <c r="G166" s="536"/>
      <c r="H166" s="536"/>
      <c r="I166" s="536"/>
      <c r="J166" s="536"/>
      <c r="K166" s="536"/>
      <c r="L166" s="536"/>
      <c r="M166" s="536"/>
      <c r="N166" s="536"/>
      <c r="O166" s="529">
        <f>SUM(O154:P165)</f>
        <v>8</v>
      </c>
      <c r="P166" s="529"/>
      <c r="Q166" s="529"/>
      <c r="R166" s="529"/>
      <c r="S166" s="529">
        <f>SUM(S154:T165)</f>
        <v>0</v>
      </c>
      <c r="T166" s="529"/>
      <c r="U166" s="519"/>
      <c r="V166" s="519"/>
      <c r="W166" s="519"/>
      <c r="X166" s="519"/>
      <c r="Y166" s="519"/>
      <c r="Z166" s="519"/>
      <c r="AA166" s="519"/>
      <c r="AB166" s="519"/>
      <c r="AC166" s="519"/>
      <c r="AD166" s="453"/>
      <c r="AE166" s="453"/>
      <c r="AF166" s="453"/>
      <c r="AH166" s="108"/>
      <c r="AJ166" s="108"/>
    </row>
    <row r="167" spans="1:36" ht="13.5" customHeight="1">
      <c r="A167" s="125"/>
      <c r="B167" s="125"/>
      <c r="C167" s="125"/>
      <c r="D167" s="125"/>
      <c r="E167" s="125"/>
      <c r="F167" s="125"/>
      <c r="G167" s="125"/>
      <c r="H167" s="125"/>
      <c r="I167" s="125"/>
      <c r="J167" s="125"/>
      <c r="K167" s="125"/>
      <c r="L167" s="125"/>
      <c r="M167" s="125"/>
      <c r="N167" s="125"/>
      <c r="O167" s="126"/>
      <c r="P167" s="126"/>
      <c r="Q167" s="126"/>
      <c r="R167" s="126"/>
      <c r="S167" s="126"/>
      <c r="T167" s="126"/>
      <c r="U167" s="127"/>
      <c r="V167" s="127"/>
      <c r="W167" s="127"/>
      <c r="X167" s="127"/>
      <c r="Y167" s="127"/>
      <c r="Z167" s="127"/>
      <c r="AA167" s="127"/>
      <c r="AB167" s="127"/>
      <c r="AC167" s="127"/>
      <c r="AD167" s="128"/>
      <c r="AE167" s="128"/>
      <c r="AF167" s="128"/>
      <c r="AH167" s="108"/>
      <c r="AJ167" s="108"/>
    </row>
    <row r="168" spans="1:36" ht="13.5" customHeight="1">
      <c r="A168" s="498" t="s">
        <v>130</v>
      </c>
      <c r="B168" s="499"/>
      <c r="C168" s="499"/>
      <c r="D168" s="499"/>
      <c r="E168" s="499"/>
      <c r="F168" s="499"/>
      <c r="G168" s="499"/>
      <c r="H168" s="499"/>
      <c r="I168" s="499"/>
      <c r="J168" s="499"/>
      <c r="K168" s="499"/>
      <c r="L168" s="499"/>
      <c r="M168" s="499"/>
      <c r="N168" s="499"/>
      <c r="O168" s="499"/>
      <c r="P168" s="499"/>
      <c r="Q168" s="499"/>
      <c r="R168" s="499"/>
      <c r="S168" s="499"/>
      <c r="T168" s="499"/>
      <c r="U168" s="499"/>
      <c r="V168" s="499"/>
      <c r="W168" s="499"/>
      <c r="X168" s="499"/>
      <c r="Y168" s="499"/>
      <c r="Z168" s="499"/>
      <c r="AA168" s="499"/>
      <c r="AB168" s="499"/>
      <c r="AC168" s="499"/>
      <c r="AD168" s="499"/>
      <c r="AE168" s="499"/>
      <c r="AF168" s="500"/>
    </row>
    <row r="169" spans="1:36" ht="13.5" customHeight="1">
      <c r="A169" s="615" t="s">
        <v>131</v>
      </c>
      <c r="B169" s="616"/>
      <c r="C169" s="616"/>
      <c r="D169" s="616"/>
      <c r="E169" s="616"/>
      <c r="F169" s="616"/>
      <c r="G169" s="616"/>
      <c r="H169" s="616"/>
      <c r="I169" s="616"/>
      <c r="J169" s="616"/>
      <c r="K169" s="616"/>
      <c r="L169" s="616"/>
      <c r="M169" s="616"/>
      <c r="N169" s="616"/>
      <c r="O169" s="616"/>
      <c r="P169" s="616"/>
      <c r="Q169" s="616"/>
      <c r="R169" s="616"/>
      <c r="S169" s="616"/>
      <c r="T169" s="616"/>
      <c r="U169" s="616"/>
      <c r="V169" s="616"/>
      <c r="W169" s="616"/>
      <c r="X169" s="616"/>
      <c r="Y169" s="616"/>
      <c r="Z169" s="616"/>
      <c r="AA169" s="616"/>
      <c r="AB169" s="616"/>
      <c r="AC169" s="616"/>
      <c r="AD169" s="616"/>
      <c r="AE169" s="616"/>
      <c r="AF169" s="617"/>
    </row>
    <row r="170" spans="1:36" ht="13.5" customHeight="1">
      <c r="A170" s="536" t="s">
        <v>103</v>
      </c>
      <c r="B170" s="536"/>
      <c r="C170" s="453" t="s">
        <v>104</v>
      </c>
      <c r="D170" s="453"/>
      <c r="E170" s="453"/>
      <c r="F170" s="453"/>
      <c r="G170" s="453"/>
      <c r="H170" s="453"/>
      <c r="I170" s="453"/>
      <c r="J170" s="453"/>
      <c r="K170" s="453"/>
      <c r="L170" s="453"/>
      <c r="M170" s="453"/>
      <c r="N170" s="453"/>
      <c r="O170" s="519" t="s">
        <v>105</v>
      </c>
      <c r="P170" s="519"/>
      <c r="Q170" s="513" t="s">
        <v>106</v>
      </c>
      <c r="R170" s="514"/>
      <c r="S170" s="529" t="s">
        <v>107</v>
      </c>
      <c r="T170" s="529"/>
      <c r="U170" s="453" t="s">
        <v>108</v>
      </c>
      <c r="V170" s="453"/>
      <c r="W170" s="453"/>
      <c r="X170" s="453"/>
      <c r="Y170" s="453"/>
      <c r="Z170" s="453"/>
      <c r="AA170" s="453"/>
      <c r="AB170" s="453"/>
      <c r="AC170" s="453"/>
      <c r="AD170" s="519" t="s">
        <v>109</v>
      </c>
      <c r="AE170" s="519"/>
      <c r="AF170" s="519"/>
    </row>
    <row r="171" spans="1:36" ht="13.5" customHeight="1">
      <c r="A171" s="536"/>
      <c r="B171" s="536"/>
      <c r="C171" s="453"/>
      <c r="D171" s="453"/>
      <c r="E171" s="453"/>
      <c r="F171" s="453"/>
      <c r="G171" s="453"/>
      <c r="H171" s="453"/>
      <c r="I171" s="453"/>
      <c r="J171" s="453"/>
      <c r="K171" s="453"/>
      <c r="L171" s="453"/>
      <c r="M171" s="453"/>
      <c r="N171" s="453"/>
      <c r="O171" s="519"/>
      <c r="P171" s="519"/>
      <c r="Q171" s="517"/>
      <c r="R171" s="518"/>
      <c r="S171" s="529"/>
      <c r="T171" s="529"/>
      <c r="U171" s="453"/>
      <c r="V171" s="453"/>
      <c r="W171" s="453"/>
      <c r="X171" s="453"/>
      <c r="Y171" s="453"/>
      <c r="Z171" s="453"/>
      <c r="AA171" s="453"/>
      <c r="AB171" s="453"/>
      <c r="AC171" s="453"/>
      <c r="AD171" s="519"/>
      <c r="AE171" s="519"/>
      <c r="AF171" s="519"/>
    </row>
    <row r="172" spans="1:36" ht="54" customHeight="1">
      <c r="A172" s="452" t="s">
        <v>1466</v>
      </c>
      <c r="B172" s="452"/>
      <c r="C172" s="452" t="s">
        <v>1499</v>
      </c>
      <c r="D172" s="452"/>
      <c r="E172" s="452"/>
      <c r="F172" s="452"/>
      <c r="G172" s="452"/>
      <c r="H172" s="452"/>
      <c r="I172" s="452"/>
      <c r="J172" s="452"/>
      <c r="K172" s="452"/>
      <c r="L172" s="452"/>
      <c r="M172" s="452"/>
      <c r="N172" s="452"/>
      <c r="O172" s="529">
        <f>IF(Q172="N/A",0,IF(Q172="Yes",2,IF(Q172="Partial",2,IF(Q172="No",2,IF(Q172="",2)))))</f>
        <v>2</v>
      </c>
      <c r="P172" s="529"/>
      <c r="Q172" s="542"/>
      <c r="R172" s="543"/>
      <c r="S172" s="529">
        <f>IF(Q172="N/A",O172,IF(Q172="Yes",O172,IF(Q172="Partial",1,IF(Q172="No",0,IF(Q172="",0)))))</f>
        <v>0</v>
      </c>
      <c r="T172" s="529"/>
      <c r="U172" s="485"/>
      <c r="V172" s="485"/>
      <c r="W172" s="485"/>
      <c r="X172" s="485"/>
      <c r="Y172" s="485"/>
      <c r="Z172" s="485"/>
      <c r="AA172" s="485"/>
      <c r="AB172" s="485"/>
      <c r="AC172" s="485"/>
      <c r="AD172" s="638" t="s">
        <v>784</v>
      </c>
      <c r="AE172" s="638"/>
      <c r="AF172" s="638"/>
      <c r="AH172" s="108"/>
    </row>
    <row r="173" spans="1:36" ht="13.5" customHeight="1">
      <c r="A173" s="536" t="s">
        <v>121</v>
      </c>
      <c r="B173" s="536"/>
      <c r="C173" s="536"/>
      <c r="D173" s="536"/>
      <c r="E173" s="536"/>
      <c r="F173" s="536"/>
      <c r="G173" s="536"/>
      <c r="H173" s="536"/>
      <c r="I173" s="536"/>
      <c r="J173" s="536"/>
      <c r="K173" s="536"/>
      <c r="L173" s="536"/>
      <c r="M173" s="536"/>
      <c r="N173" s="536"/>
      <c r="O173" s="529">
        <f>SUM(O172:P172)</f>
        <v>2</v>
      </c>
      <c r="P173" s="529"/>
      <c r="Q173" s="566"/>
      <c r="R173" s="567"/>
      <c r="S173" s="529">
        <f>SUM(S172:T172)</f>
        <v>0</v>
      </c>
      <c r="T173" s="529"/>
      <c r="U173" s="519"/>
      <c r="V173" s="519"/>
      <c r="W173" s="519"/>
      <c r="X173" s="519"/>
      <c r="Y173" s="519"/>
      <c r="Z173" s="519"/>
      <c r="AA173" s="519"/>
      <c r="AB173" s="519"/>
      <c r="AC173" s="519"/>
      <c r="AD173" s="453"/>
      <c r="AE173" s="453"/>
      <c r="AF173" s="453"/>
    </row>
    <row r="174" spans="1:36" ht="13.5" customHeight="1">
      <c r="A174" s="125"/>
      <c r="B174" s="125"/>
      <c r="C174" s="125"/>
      <c r="D174" s="125"/>
      <c r="E174" s="125"/>
      <c r="F174" s="125"/>
      <c r="G174" s="125"/>
      <c r="H174" s="125"/>
      <c r="I174" s="125"/>
      <c r="J174" s="125"/>
      <c r="K174" s="125"/>
      <c r="L174" s="125"/>
      <c r="M174" s="125"/>
      <c r="N174" s="125"/>
      <c r="O174" s="126"/>
      <c r="P174" s="126"/>
      <c r="Q174" s="126"/>
      <c r="R174" s="126"/>
      <c r="S174" s="126"/>
      <c r="T174" s="126"/>
      <c r="U174" s="127"/>
      <c r="V174" s="127"/>
      <c r="W174" s="127"/>
      <c r="X174" s="127"/>
      <c r="Y174" s="127"/>
      <c r="Z174" s="127"/>
      <c r="AA174" s="127"/>
      <c r="AB174" s="127"/>
      <c r="AC174" s="127"/>
      <c r="AD174" s="128"/>
      <c r="AE174" s="128"/>
      <c r="AF174" s="128"/>
      <c r="AH174" s="108"/>
      <c r="AJ174" s="108"/>
    </row>
    <row r="175" spans="1:36" ht="13.5" customHeight="1">
      <c r="A175" s="498" t="s">
        <v>132</v>
      </c>
      <c r="B175" s="499"/>
      <c r="C175" s="499"/>
      <c r="D175" s="499"/>
      <c r="E175" s="499"/>
      <c r="F175" s="499"/>
      <c r="G175" s="499"/>
      <c r="H175" s="499"/>
      <c r="I175" s="499"/>
      <c r="J175" s="499"/>
      <c r="K175" s="499"/>
      <c r="L175" s="499"/>
      <c r="M175" s="499"/>
      <c r="N175" s="499"/>
      <c r="O175" s="499"/>
      <c r="P175" s="499"/>
      <c r="Q175" s="499"/>
      <c r="R175" s="499"/>
      <c r="S175" s="499"/>
      <c r="T175" s="499"/>
      <c r="U175" s="499"/>
      <c r="V175" s="499"/>
      <c r="W175" s="499"/>
      <c r="X175" s="499"/>
      <c r="Y175" s="499"/>
      <c r="Z175" s="499"/>
      <c r="AA175" s="499"/>
      <c r="AB175" s="499"/>
      <c r="AC175" s="499"/>
      <c r="AD175" s="499"/>
      <c r="AE175" s="499"/>
      <c r="AF175" s="500"/>
    </row>
    <row r="176" spans="1:36" ht="13.5" customHeight="1">
      <c r="A176" s="615" t="s">
        <v>133</v>
      </c>
      <c r="B176" s="616"/>
      <c r="C176" s="616"/>
      <c r="D176" s="616"/>
      <c r="E176" s="616"/>
      <c r="F176" s="616"/>
      <c r="G176" s="616"/>
      <c r="H176" s="616"/>
      <c r="I176" s="616"/>
      <c r="J176" s="616"/>
      <c r="K176" s="616"/>
      <c r="L176" s="616"/>
      <c r="M176" s="616"/>
      <c r="N176" s="616"/>
      <c r="O176" s="616"/>
      <c r="P176" s="616"/>
      <c r="Q176" s="616"/>
      <c r="R176" s="616"/>
      <c r="S176" s="616"/>
      <c r="T176" s="616"/>
      <c r="U176" s="616"/>
      <c r="V176" s="616"/>
      <c r="W176" s="616"/>
      <c r="X176" s="616"/>
      <c r="Y176" s="616"/>
      <c r="Z176" s="616"/>
      <c r="AA176" s="616"/>
      <c r="AB176" s="616"/>
      <c r="AC176" s="616"/>
      <c r="AD176" s="616"/>
      <c r="AE176" s="616"/>
      <c r="AF176" s="617"/>
    </row>
    <row r="177" spans="1:36" ht="13.5" customHeight="1">
      <c r="A177" s="536" t="s">
        <v>103</v>
      </c>
      <c r="B177" s="536"/>
      <c r="C177" s="453" t="s">
        <v>104</v>
      </c>
      <c r="D177" s="453"/>
      <c r="E177" s="453"/>
      <c r="F177" s="453"/>
      <c r="G177" s="453"/>
      <c r="H177" s="453"/>
      <c r="I177" s="453"/>
      <c r="J177" s="453"/>
      <c r="K177" s="453"/>
      <c r="L177" s="453"/>
      <c r="M177" s="453"/>
      <c r="N177" s="453"/>
      <c r="O177" s="519" t="s">
        <v>105</v>
      </c>
      <c r="P177" s="519"/>
      <c r="Q177" s="529" t="s">
        <v>106</v>
      </c>
      <c r="R177" s="529"/>
      <c r="S177" s="529" t="s">
        <v>107</v>
      </c>
      <c r="T177" s="529"/>
      <c r="U177" s="453" t="s">
        <v>108</v>
      </c>
      <c r="V177" s="453"/>
      <c r="W177" s="453"/>
      <c r="X177" s="453"/>
      <c r="Y177" s="453"/>
      <c r="Z177" s="453"/>
      <c r="AA177" s="453"/>
      <c r="AB177" s="453"/>
      <c r="AC177" s="453"/>
      <c r="AD177" s="519" t="s">
        <v>109</v>
      </c>
      <c r="AE177" s="519"/>
      <c r="AF177" s="519"/>
    </row>
    <row r="178" spans="1:36" ht="13.5" customHeight="1">
      <c r="A178" s="536"/>
      <c r="B178" s="536"/>
      <c r="C178" s="453"/>
      <c r="D178" s="453"/>
      <c r="E178" s="453"/>
      <c r="F178" s="453"/>
      <c r="G178" s="453"/>
      <c r="H178" s="453"/>
      <c r="I178" s="453"/>
      <c r="J178" s="453"/>
      <c r="K178" s="453"/>
      <c r="L178" s="453"/>
      <c r="M178" s="453"/>
      <c r="N178" s="453"/>
      <c r="O178" s="519"/>
      <c r="P178" s="519"/>
      <c r="Q178" s="529"/>
      <c r="R178" s="529"/>
      <c r="S178" s="529"/>
      <c r="T178" s="529"/>
      <c r="U178" s="453"/>
      <c r="V178" s="453"/>
      <c r="W178" s="453"/>
      <c r="X178" s="453"/>
      <c r="Y178" s="453"/>
      <c r="Z178" s="453"/>
      <c r="AA178" s="453"/>
      <c r="AB178" s="453"/>
      <c r="AC178" s="453"/>
      <c r="AD178" s="519"/>
      <c r="AE178" s="519"/>
      <c r="AF178" s="519"/>
    </row>
    <row r="179" spans="1:36" ht="54" customHeight="1">
      <c r="A179" s="530" t="s">
        <v>1467</v>
      </c>
      <c r="B179" s="532"/>
      <c r="C179" s="530" t="s">
        <v>1622</v>
      </c>
      <c r="D179" s="531"/>
      <c r="E179" s="531"/>
      <c r="F179" s="531"/>
      <c r="G179" s="531"/>
      <c r="H179" s="531"/>
      <c r="I179" s="531"/>
      <c r="J179" s="531"/>
      <c r="K179" s="531"/>
      <c r="L179" s="531"/>
      <c r="M179" s="531"/>
      <c r="N179" s="532"/>
      <c r="O179" s="529">
        <f>IF(Q179="N/A",0,IF(Q179="Yes",5,IF(Q179="Partial",5,IF(Q179="No",5,IF(Q179="",5)))))</f>
        <v>5</v>
      </c>
      <c r="P179" s="529"/>
      <c r="Q179" s="542"/>
      <c r="R179" s="543"/>
      <c r="S179" s="529">
        <f>IF(Q179="N/A",O179,IF(Q179="Yes",O179,IF(Q179="Partial",1,IF(Q179="No",0,IF(Q179="",0)))))</f>
        <v>0</v>
      </c>
      <c r="T179" s="529"/>
      <c r="U179" s="546"/>
      <c r="V179" s="547"/>
      <c r="W179" s="547"/>
      <c r="X179" s="547"/>
      <c r="Y179" s="547"/>
      <c r="Z179" s="547"/>
      <c r="AA179" s="547"/>
      <c r="AB179" s="547"/>
      <c r="AC179" s="548"/>
      <c r="AD179" s="635" t="s">
        <v>134</v>
      </c>
      <c r="AE179" s="636"/>
      <c r="AF179" s="637"/>
    </row>
    <row r="180" spans="1:36" ht="27" customHeight="1">
      <c r="A180" s="530" t="s">
        <v>1468</v>
      </c>
      <c r="B180" s="532"/>
      <c r="C180" s="530" t="s">
        <v>135</v>
      </c>
      <c r="D180" s="531"/>
      <c r="E180" s="531"/>
      <c r="F180" s="531"/>
      <c r="G180" s="531"/>
      <c r="H180" s="531"/>
      <c r="I180" s="531"/>
      <c r="J180" s="531"/>
      <c r="K180" s="531"/>
      <c r="L180" s="531"/>
      <c r="M180" s="531"/>
      <c r="N180" s="532"/>
      <c r="O180" s="529">
        <f>IF(Q180="N/A",0,IF(Q180="Yes",2,IF(Q180="Partial",2,IF(Q180="No",2,IF(Q180="",2)))))</f>
        <v>2</v>
      </c>
      <c r="P180" s="529"/>
      <c r="Q180" s="542"/>
      <c r="R180" s="543"/>
      <c r="S180" s="529">
        <f>IF(Q180="N/A",O180,IF(Q180="Yes",O180,IF(Q180="Partial",1,IF(Q180="No",0,IF(Q180="",0)))))</f>
        <v>0</v>
      </c>
      <c r="T180" s="529"/>
      <c r="U180" s="546"/>
      <c r="V180" s="547"/>
      <c r="W180" s="547"/>
      <c r="X180" s="547"/>
      <c r="Y180" s="547"/>
      <c r="Z180" s="547"/>
      <c r="AA180" s="547"/>
      <c r="AB180" s="547"/>
      <c r="AC180" s="548"/>
      <c r="AD180" s="635" t="s">
        <v>136</v>
      </c>
      <c r="AE180" s="636"/>
      <c r="AF180" s="637"/>
    </row>
    <row r="181" spans="1:36" ht="27" customHeight="1">
      <c r="A181" s="506" t="s">
        <v>1469</v>
      </c>
      <c r="B181" s="507"/>
      <c r="C181" s="530" t="s">
        <v>1497</v>
      </c>
      <c r="D181" s="531"/>
      <c r="E181" s="531"/>
      <c r="F181" s="531"/>
      <c r="G181" s="531"/>
      <c r="H181" s="531"/>
      <c r="I181" s="531"/>
      <c r="J181" s="531"/>
      <c r="K181" s="531"/>
      <c r="L181" s="531"/>
      <c r="M181" s="531"/>
      <c r="N181" s="532"/>
      <c r="O181" s="529">
        <f>IF(Q181="N/A",0,IF(Q181="Yes",3,IF(Q181="Partial",3,IF(Q181="No",3,IF(Q181="",3)))))</f>
        <v>3</v>
      </c>
      <c r="P181" s="529"/>
      <c r="Q181" s="542"/>
      <c r="R181" s="543"/>
      <c r="S181" s="529">
        <f>IF(Q181="N/A",O181,IF(Q181="Yes",O181,IF(Q181="Partial",1,IF(Q181="No",0,IF(Q181="",0)))))</f>
        <v>0</v>
      </c>
      <c r="T181" s="529"/>
      <c r="U181" s="546"/>
      <c r="V181" s="547"/>
      <c r="W181" s="547"/>
      <c r="X181" s="547"/>
      <c r="Y181" s="547"/>
      <c r="Z181" s="547"/>
      <c r="AA181" s="547"/>
      <c r="AB181" s="547"/>
      <c r="AC181" s="548"/>
      <c r="AD181" s="635" t="s">
        <v>137</v>
      </c>
      <c r="AE181" s="636"/>
      <c r="AF181" s="637"/>
    </row>
    <row r="182" spans="1:36" ht="13.5" customHeight="1">
      <c r="A182" s="536" t="s">
        <v>121</v>
      </c>
      <c r="B182" s="536"/>
      <c r="C182" s="536"/>
      <c r="D182" s="536"/>
      <c r="E182" s="536"/>
      <c r="F182" s="536"/>
      <c r="G182" s="536"/>
      <c r="H182" s="536"/>
      <c r="I182" s="536"/>
      <c r="J182" s="536"/>
      <c r="K182" s="536"/>
      <c r="L182" s="536"/>
      <c r="M182" s="536"/>
      <c r="N182" s="536"/>
      <c r="O182" s="529">
        <f>SUM(O179:P181)</f>
        <v>10</v>
      </c>
      <c r="P182" s="529"/>
      <c r="Q182" s="529"/>
      <c r="R182" s="529"/>
      <c r="S182" s="529">
        <f>SUM(S179:T181)</f>
        <v>0</v>
      </c>
      <c r="T182" s="529"/>
      <c r="U182" s="519"/>
      <c r="V182" s="519"/>
      <c r="W182" s="519"/>
      <c r="X182" s="519"/>
      <c r="Y182" s="519"/>
      <c r="Z182" s="519"/>
      <c r="AA182" s="519"/>
      <c r="AB182" s="519"/>
      <c r="AC182" s="519"/>
      <c r="AD182" s="453"/>
      <c r="AE182" s="453"/>
      <c r="AF182" s="453"/>
    </row>
    <row r="183" spans="1:36" ht="13.5" customHeight="1"/>
    <row r="184" spans="1:36" ht="13.5" customHeight="1">
      <c r="A184" s="498" t="s">
        <v>138</v>
      </c>
      <c r="B184" s="499"/>
      <c r="C184" s="499"/>
      <c r="D184" s="499"/>
      <c r="E184" s="499"/>
      <c r="F184" s="499"/>
      <c r="G184" s="499"/>
      <c r="H184" s="499"/>
      <c r="I184" s="499"/>
      <c r="J184" s="499"/>
      <c r="K184" s="499"/>
      <c r="L184" s="499"/>
      <c r="M184" s="499"/>
      <c r="N184" s="499"/>
      <c r="O184" s="499"/>
      <c r="P184" s="499"/>
      <c r="Q184" s="499"/>
      <c r="R184" s="499"/>
      <c r="S184" s="499"/>
      <c r="T184" s="499"/>
      <c r="U184" s="499"/>
      <c r="V184" s="499"/>
      <c r="W184" s="499"/>
      <c r="X184" s="499"/>
      <c r="Y184" s="499"/>
      <c r="Z184" s="499"/>
      <c r="AA184" s="499"/>
      <c r="AB184" s="499"/>
      <c r="AC184" s="499"/>
      <c r="AD184" s="499"/>
      <c r="AE184" s="499"/>
      <c r="AF184" s="500"/>
    </row>
    <row r="185" spans="1:36" ht="13.5" customHeight="1">
      <c r="A185" s="615" t="s">
        <v>1554</v>
      </c>
      <c r="B185" s="616"/>
      <c r="C185" s="616"/>
      <c r="D185" s="616"/>
      <c r="E185" s="616"/>
      <c r="F185" s="616"/>
      <c r="G185" s="616"/>
      <c r="H185" s="616"/>
      <c r="I185" s="616"/>
      <c r="J185" s="616"/>
      <c r="K185" s="616"/>
      <c r="L185" s="616"/>
      <c r="M185" s="616"/>
      <c r="N185" s="616"/>
      <c r="O185" s="616"/>
      <c r="P185" s="616"/>
      <c r="Q185" s="616"/>
      <c r="R185" s="616"/>
      <c r="S185" s="616"/>
      <c r="T185" s="616"/>
      <c r="U185" s="616"/>
      <c r="V185" s="616"/>
      <c r="W185" s="616"/>
      <c r="X185" s="616"/>
      <c r="Y185" s="616"/>
      <c r="Z185" s="616"/>
      <c r="AA185" s="616"/>
      <c r="AB185" s="616"/>
      <c r="AC185" s="616"/>
      <c r="AD185" s="616"/>
      <c r="AE185" s="616"/>
      <c r="AF185" s="617"/>
    </row>
    <row r="186" spans="1:36" ht="13.5" customHeight="1">
      <c r="A186" s="536" t="s">
        <v>103</v>
      </c>
      <c r="B186" s="536"/>
      <c r="C186" s="453" t="s">
        <v>104</v>
      </c>
      <c r="D186" s="453"/>
      <c r="E186" s="453"/>
      <c r="F186" s="453"/>
      <c r="G186" s="453"/>
      <c r="H186" s="453"/>
      <c r="I186" s="453"/>
      <c r="J186" s="453"/>
      <c r="K186" s="453"/>
      <c r="L186" s="453"/>
      <c r="M186" s="453"/>
      <c r="N186" s="453"/>
      <c r="O186" s="519" t="s">
        <v>105</v>
      </c>
      <c r="P186" s="519"/>
      <c r="Q186" s="529" t="s">
        <v>106</v>
      </c>
      <c r="R186" s="529"/>
      <c r="S186" s="529" t="s">
        <v>107</v>
      </c>
      <c r="T186" s="529"/>
      <c r="U186" s="453" t="s">
        <v>108</v>
      </c>
      <c r="V186" s="453"/>
      <c r="W186" s="453"/>
      <c r="X186" s="453"/>
      <c r="Y186" s="453"/>
      <c r="Z186" s="453"/>
      <c r="AA186" s="453"/>
      <c r="AB186" s="453"/>
      <c r="AC186" s="453"/>
      <c r="AD186" s="519" t="s">
        <v>109</v>
      </c>
      <c r="AE186" s="519"/>
      <c r="AF186" s="519"/>
    </row>
    <row r="187" spans="1:36" ht="13.5" customHeight="1">
      <c r="A187" s="536"/>
      <c r="B187" s="536"/>
      <c r="C187" s="453"/>
      <c r="D187" s="453"/>
      <c r="E187" s="453"/>
      <c r="F187" s="453"/>
      <c r="G187" s="453"/>
      <c r="H187" s="453"/>
      <c r="I187" s="453"/>
      <c r="J187" s="453"/>
      <c r="K187" s="453"/>
      <c r="L187" s="453"/>
      <c r="M187" s="453"/>
      <c r="N187" s="453"/>
      <c r="O187" s="519"/>
      <c r="P187" s="519"/>
      <c r="Q187" s="529"/>
      <c r="R187" s="529"/>
      <c r="S187" s="529"/>
      <c r="T187" s="529"/>
      <c r="U187" s="453"/>
      <c r="V187" s="453"/>
      <c r="W187" s="453"/>
      <c r="X187" s="453"/>
      <c r="Y187" s="453"/>
      <c r="Z187" s="453"/>
      <c r="AA187" s="453"/>
      <c r="AB187" s="453"/>
      <c r="AC187" s="453"/>
      <c r="AD187" s="519"/>
      <c r="AE187" s="519"/>
      <c r="AF187" s="519"/>
    </row>
    <row r="188" spans="1:36" ht="54" customHeight="1">
      <c r="A188" s="454" t="s">
        <v>1470</v>
      </c>
      <c r="B188" s="551"/>
      <c r="C188" s="607" t="s">
        <v>1584</v>
      </c>
      <c r="D188" s="504"/>
      <c r="E188" s="504"/>
      <c r="F188" s="504"/>
      <c r="G188" s="504"/>
      <c r="H188" s="504"/>
      <c r="I188" s="504"/>
      <c r="J188" s="504"/>
      <c r="K188" s="504"/>
      <c r="L188" s="504"/>
      <c r="M188" s="504"/>
      <c r="N188" s="505"/>
      <c r="O188" s="513">
        <f>IF(Q188="N/A",0,IF(Q188="Answer all sub questions",5,IF(Q188="Yes",5,IF(Q188="Partial",5,IF(Q188="No",5,IF(Q188="",5))))))</f>
        <v>5</v>
      </c>
      <c r="P188" s="514"/>
      <c r="Q188" s="508" t="str">
        <f>IF(AJ192&gt;5,"Answer all sub questions",IF(AJ192=(4*1.001),"N/A",IF(AJ192&gt;=4,"Yes",IF(AJ192=3.003,"No",IF(AJ192=2.002,"No",IF(AJ192=1.001,"No",IF(AJ192=0,"No",IF(AJ192&gt;=0.5,"Partial",IF(AJ192&lt;=3.5,"Partial")))))))))</f>
        <v>Answer all sub questions</v>
      </c>
      <c r="R188" s="509"/>
      <c r="S188" s="513">
        <f>IF(Q188="N/A",O188,IF(Q188="Answer all sub questions",0,IF(Q188="Yes",O188,IF(Q188="Partial",1,IF(Q188="No",0,IF(Q188="",0))))))</f>
        <v>0</v>
      </c>
      <c r="T188" s="514"/>
      <c r="U188" s="569"/>
      <c r="V188" s="570"/>
      <c r="W188" s="570"/>
      <c r="X188" s="570"/>
      <c r="Y188" s="570"/>
      <c r="Z188" s="570"/>
      <c r="AA188" s="570"/>
      <c r="AB188" s="570"/>
      <c r="AC188" s="571"/>
      <c r="AD188" s="666" t="s">
        <v>1414</v>
      </c>
      <c r="AE188" s="667"/>
      <c r="AF188" s="668"/>
    </row>
    <row r="189" spans="1:36" ht="13.5" customHeight="1">
      <c r="A189" s="463"/>
      <c r="B189" s="552"/>
      <c r="C189" s="120"/>
      <c r="D189" s="504" t="s">
        <v>1713</v>
      </c>
      <c r="E189" s="504"/>
      <c r="F189" s="504"/>
      <c r="G189" s="504"/>
      <c r="H189" s="504"/>
      <c r="I189" s="504"/>
      <c r="J189" s="504"/>
      <c r="K189" s="504"/>
      <c r="L189" s="504"/>
      <c r="M189" s="504"/>
      <c r="N189" s="505"/>
      <c r="O189" s="515"/>
      <c r="P189" s="516"/>
      <c r="Q189" s="542"/>
      <c r="R189" s="543"/>
      <c r="S189" s="515"/>
      <c r="T189" s="516"/>
      <c r="U189" s="569"/>
      <c r="V189" s="570"/>
      <c r="W189" s="570"/>
      <c r="X189" s="570"/>
      <c r="Y189" s="570"/>
      <c r="Z189" s="570"/>
      <c r="AA189" s="570"/>
      <c r="AB189" s="570"/>
      <c r="AC189" s="571"/>
      <c r="AD189" s="669"/>
      <c r="AE189" s="670"/>
      <c r="AF189" s="671"/>
      <c r="AI189" s="95">
        <f>IF(Q189="",100,IF(Q189="Yes",1,IF(Q189="No",0,IF(Q189="Partial",0.5,IF(Q189="N/A",1.001)))))</f>
        <v>100</v>
      </c>
    </row>
    <row r="190" spans="1:36" ht="13.5" customHeight="1">
      <c r="A190" s="463"/>
      <c r="B190" s="552"/>
      <c r="C190" s="129"/>
      <c r="D190" s="540" t="s">
        <v>1714</v>
      </c>
      <c r="E190" s="540"/>
      <c r="F190" s="540"/>
      <c r="G190" s="540"/>
      <c r="H190" s="540"/>
      <c r="I190" s="540"/>
      <c r="J190" s="540"/>
      <c r="K190" s="540"/>
      <c r="L190" s="540"/>
      <c r="M190" s="540"/>
      <c r="N190" s="541"/>
      <c r="O190" s="515"/>
      <c r="P190" s="516"/>
      <c r="Q190" s="542"/>
      <c r="R190" s="543"/>
      <c r="S190" s="515"/>
      <c r="T190" s="516"/>
      <c r="U190" s="546"/>
      <c r="V190" s="547"/>
      <c r="W190" s="547"/>
      <c r="X190" s="547"/>
      <c r="Y190" s="547"/>
      <c r="Z190" s="547"/>
      <c r="AA190" s="547"/>
      <c r="AB190" s="547"/>
      <c r="AC190" s="548"/>
      <c r="AD190" s="669"/>
      <c r="AE190" s="670"/>
      <c r="AF190" s="671"/>
      <c r="AI190" s="95">
        <f t="shared" ref="AI190:AI192" si="0">IF(Q190="",100,IF(Q190="Yes",1,IF(Q190="No",0,IF(Q190="Partial",0.5,IF(Q190="N/A",1.001)))))</f>
        <v>100</v>
      </c>
    </row>
    <row r="191" spans="1:36" ht="13.5" customHeight="1">
      <c r="A191" s="463"/>
      <c r="B191" s="552"/>
      <c r="C191" s="130"/>
      <c r="D191" s="663" t="s">
        <v>1715</v>
      </c>
      <c r="E191" s="663"/>
      <c r="F191" s="663"/>
      <c r="G191" s="663"/>
      <c r="H191" s="663"/>
      <c r="I191" s="663"/>
      <c r="J191" s="663"/>
      <c r="K191" s="663"/>
      <c r="L191" s="663"/>
      <c r="M191" s="663"/>
      <c r="N191" s="664"/>
      <c r="O191" s="515"/>
      <c r="P191" s="516"/>
      <c r="Q191" s="542"/>
      <c r="R191" s="543"/>
      <c r="S191" s="515"/>
      <c r="T191" s="516"/>
      <c r="U191" s="546"/>
      <c r="V191" s="547"/>
      <c r="W191" s="547"/>
      <c r="X191" s="547"/>
      <c r="Y191" s="547"/>
      <c r="Z191" s="547"/>
      <c r="AA191" s="547"/>
      <c r="AB191" s="547"/>
      <c r="AC191" s="548"/>
      <c r="AD191" s="669"/>
      <c r="AE191" s="670"/>
      <c r="AF191" s="671"/>
      <c r="AI191" s="95">
        <f t="shared" si="0"/>
        <v>100</v>
      </c>
    </row>
    <row r="192" spans="1:36" ht="27" customHeight="1">
      <c r="A192" s="553"/>
      <c r="B192" s="554"/>
      <c r="C192" s="131"/>
      <c r="D192" s="549" t="s">
        <v>1716</v>
      </c>
      <c r="E192" s="549"/>
      <c r="F192" s="549"/>
      <c r="G192" s="549"/>
      <c r="H192" s="549"/>
      <c r="I192" s="549"/>
      <c r="J192" s="549"/>
      <c r="K192" s="549"/>
      <c r="L192" s="549"/>
      <c r="M192" s="549"/>
      <c r="N192" s="550"/>
      <c r="O192" s="517"/>
      <c r="P192" s="518"/>
      <c r="Q192" s="542"/>
      <c r="R192" s="543"/>
      <c r="S192" s="517"/>
      <c r="T192" s="518"/>
      <c r="U192" s="546"/>
      <c r="V192" s="547"/>
      <c r="W192" s="547"/>
      <c r="X192" s="547"/>
      <c r="Y192" s="547"/>
      <c r="Z192" s="547"/>
      <c r="AA192" s="547"/>
      <c r="AB192" s="547"/>
      <c r="AC192" s="548"/>
      <c r="AD192" s="672"/>
      <c r="AE192" s="673"/>
      <c r="AF192" s="674"/>
      <c r="AI192" s="95">
        <f t="shared" si="0"/>
        <v>100</v>
      </c>
      <c r="AJ192" s="95">
        <f>SUM(AI189:AI192)</f>
        <v>400</v>
      </c>
    </row>
    <row r="193" spans="1:35" ht="13.5" customHeight="1">
      <c r="A193" s="536" t="s">
        <v>121</v>
      </c>
      <c r="B193" s="536"/>
      <c r="C193" s="536"/>
      <c r="D193" s="536"/>
      <c r="E193" s="536"/>
      <c r="F193" s="536"/>
      <c r="G193" s="536"/>
      <c r="H193" s="536"/>
      <c r="I193" s="536"/>
      <c r="J193" s="536"/>
      <c r="K193" s="536"/>
      <c r="L193" s="536"/>
      <c r="M193" s="536"/>
      <c r="N193" s="536"/>
      <c r="O193" s="529">
        <f>SUM(O188:P192)</f>
        <v>5</v>
      </c>
      <c r="P193" s="529"/>
      <c r="Q193" s="529"/>
      <c r="R193" s="529"/>
      <c r="S193" s="529">
        <f>SUM(S188:T192)</f>
        <v>0</v>
      </c>
      <c r="T193" s="529"/>
      <c r="U193" s="519"/>
      <c r="V193" s="519"/>
      <c r="W193" s="519"/>
      <c r="X193" s="519"/>
      <c r="Y193" s="519"/>
      <c r="Z193" s="519"/>
      <c r="AA193" s="519"/>
      <c r="AB193" s="519"/>
      <c r="AC193" s="519"/>
      <c r="AD193" s="566"/>
      <c r="AE193" s="665"/>
      <c r="AF193" s="567"/>
    </row>
    <row r="194" spans="1:35" ht="13.5" customHeight="1"/>
    <row r="195" spans="1:35" ht="13.5" customHeight="1">
      <c r="A195" s="498" t="s">
        <v>139</v>
      </c>
      <c r="B195" s="499"/>
      <c r="C195" s="499"/>
      <c r="D195" s="499"/>
      <c r="E195" s="499"/>
      <c r="F195" s="499"/>
      <c r="G195" s="499"/>
      <c r="H195" s="499"/>
      <c r="I195" s="499"/>
      <c r="J195" s="499"/>
      <c r="K195" s="499"/>
      <c r="L195" s="499"/>
      <c r="M195" s="499"/>
      <c r="N195" s="499"/>
      <c r="O195" s="499"/>
      <c r="P195" s="499"/>
      <c r="Q195" s="499"/>
      <c r="R195" s="499"/>
      <c r="S195" s="499"/>
      <c r="T195" s="499"/>
      <c r="U195" s="499"/>
      <c r="V195" s="499"/>
      <c r="W195" s="499"/>
      <c r="X195" s="499"/>
      <c r="Y195" s="499"/>
      <c r="Z195" s="499"/>
      <c r="AA195" s="499"/>
      <c r="AB195" s="499"/>
      <c r="AC195" s="499"/>
      <c r="AD195" s="499"/>
      <c r="AE195" s="499"/>
      <c r="AF195" s="500"/>
    </row>
    <row r="196" spans="1:35" ht="13.5" customHeight="1">
      <c r="A196" s="615" t="s">
        <v>140</v>
      </c>
      <c r="B196" s="616"/>
      <c r="C196" s="616"/>
      <c r="D196" s="616"/>
      <c r="E196" s="616"/>
      <c r="F196" s="616"/>
      <c r="G196" s="616"/>
      <c r="H196" s="616"/>
      <c r="I196" s="616"/>
      <c r="J196" s="616"/>
      <c r="K196" s="616"/>
      <c r="L196" s="616"/>
      <c r="M196" s="616"/>
      <c r="N196" s="616"/>
      <c r="O196" s="616"/>
      <c r="P196" s="616"/>
      <c r="Q196" s="616"/>
      <c r="R196" s="616"/>
      <c r="S196" s="616"/>
      <c r="T196" s="616"/>
      <c r="U196" s="616"/>
      <c r="V196" s="616"/>
      <c r="W196" s="616"/>
      <c r="X196" s="616"/>
      <c r="Y196" s="616"/>
      <c r="Z196" s="616"/>
      <c r="AA196" s="616"/>
      <c r="AB196" s="616"/>
      <c r="AC196" s="616"/>
      <c r="AD196" s="616"/>
      <c r="AE196" s="616"/>
      <c r="AF196" s="617"/>
    </row>
    <row r="197" spans="1:35" ht="13.5" customHeight="1">
      <c r="A197" s="536" t="s">
        <v>103</v>
      </c>
      <c r="B197" s="536"/>
      <c r="C197" s="453" t="s">
        <v>104</v>
      </c>
      <c r="D197" s="453"/>
      <c r="E197" s="453"/>
      <c r="F197" s="453"/>
      <c r="G197" s="453"/>
      <c r="H197" s="453"/>
      <c r="I197" s="453"/>
      <c r="J197" s="453"/>
      <c r="K197" s="453"/>
      <c r="L197" s="453"/>
      <c r="M197" s="453"/>
      <c r="N197" s="453"/>
      <c r="O197" s="519" t="s">
        <v>105</v>
      </c>
      <c r="P197" s="519"/>
      <c r="Q197" s="529" t="s">
        <v>106</v>
      </c>
      <c r="R197" s="529"/>
      <c r="S197" s="529" t="s">
        <v>107</v>
      </c>
      <c r="T197" s="529"/>
      <c r="U197" s="453" t="s">
        <v>108</v>
      </c>
      <c r="V197" s="453"/>
      <c r="W197" s="453"/>
      <c r="X197" s="453"/>
      <c r="Y197" s="453"/>
      <c r="Z197" s="453"/>
      <c r="AA197" s="453"/>
      <c r="AB197" s="453"/>
      <c r="AC197" s="453"/>
      <c r="AD197" s="519" t="s">
        <v>109</v>
      </c>
      <c r="AE197" s="519"/>
      <c r="AF197" s="519"/>
    </row>
    <row r="198" spans="1:35" ht="13.5" customHeight="1">
      <c r="A198" s="536"/>
      <c r="B198" s="536"/>
      <c r="C198" s="453"/>
      <c r="D198" s="453"/>
      <c r="E198" s="453"/>
      <c r="F198" s="453"/>
      <c r="G198" s="453"/>
      <c r="H198" s="453"/>
      <c r="I198" s="453"/>
      <c r="J198" s="453"/>
      <c r="K198" s="453"/>
      <c r="L198" s="453"/>
      <c r="M198" s="453"/>
      <c r="N198" s="453"/>
      <c r="O198" s="519"/>
      <c r="P198" s="519"/>
      <c r="Q198" s="529"/>
      <c r="R198" s="529"/>
      <c r="S198" s="529"/>
      <c r="T198" s="529"/>
      <c r="U198" s="453"/>
      <c r="V198" s="453"/>
      <c r="W198" s="453"/>
      <c r="X198" s="453"/>
      <c r="Y198" s="453"/>
      <c r="Z198" s="453"/>
      <c r="AA198" s="453"/>
      <c r="AB198" s="453"/>
      <c r="AC198" s="453"/>
      <c r="AD198" s="519"/>
      <c r="AE198" s="519"/>
      <c r="AF198" s="519"/>
    </row>
    <row r="199" spans="1:35" ht="27" customHeight="1">
      <c r="A199" s="560" t="s">
        <v>1471</v>
      </c>
      <c r="B199" s="561"/>
      <c r="C199" s="530" t="s">
        <v>141</v>
      </c>
      <c r="D199" s="531"/>
      <c r="E199" s="531"/>
      <c r="F199" s="531"/>
      <c r="G199" s="531"/>
      <c r="H199" s="531"/>
      <c r="I199" s="531"/>
      <c r="J199" s="531"/>
      <c r="K199" s="531"/>
      <c r="L199" s="531"/>
      <c r="M199" s="531"/>
      <c r="N199" s="532"/>
      <c r="O199" s="529">
        <f>IF(Q199="N/A",0,IF(Q199="Yes",2,IF(Q199="Partial",2,IF(Q199="No",2,IF(Q199="",2)))))</f>
        <v>2</v>
      </c>
      <c r="P199" s="529"/>
      <c r="Q199" s="542"/>
      <c r="R199" s="543"/>
      <c r="S199" s="529">
        <f>IF(Q199="N/A",O199,IF(Q199="Yes",O199,IF(Q199="Partial",1,IF(Q199="No",0,IF(Q199="",0)))))</f>
        <v>0</v>
      </c>
      <c r="T199" s="529"/>
      <c r="U199" s="569"/>
      <c r="V199" s="570"/>
      <c r="W199" s="570"/>
      <c r="X199" s="570"/>
      <c r="Y199" s="570"/>
      <c r="Z199" s="570"/>
      <c r="AA199" s="570"/>
      <c r="AB199" s="570"/>
      <c r="AC199" s="571"/>
      <c r="AD199" s="537" t="s">
        <v>142</v>
      </c>
      <c r="AE199" s="538"/>
      <c r="AF199" s="539"/>
    </row>
    <row r="200" spans="1:35" ht="108" customHeight="1">
      <c r="A200" s="607" t="s">
        <v>1472</v>
      </c>
      <c r="B200" s="559"/>
      <c r="C200" s="530" t="s">
        <v>1555</v>
      </c>
      <c r="D200" s="487"/>
      <c r="E200" s="487"/>
      <c r="F200" s="487"/>
      <c r="G200" s="487"/>
      <c r="H200" s="487"/>
      <c r="I200" s="487"/>
      <c r="J200" s="487"/>
      <c r="K200" s="487"/>
      <c r="L200" s="487"/>
      <c r="M200" s="487"/>
      <c r="N200" s="488"/>
      <c r="O200" s="529">
        <f>IF(Q200="N/A",0,IF(Q200="Yes",2,IF(Q200="Partial",2,IF(Q200="No",2,IF(Q200="",2)))))</f>
        <v>2</v>
      </c>
      <c r="P200" s="529"/>
      <c r="Q200" s="542"/>
      <c r="R200" s="543"/>
      <c r="S200" s="529">
        <f>IF(Q200="N/A",O200,IF(Q200="Yes",O200,IF(Q200="Partial",1,IF(Q200="No",0,IF(Q200="",0)))))</f>
        <v>0</v>
      </c>
      <c r="T200" s="529"/>
      <c r="U200" s="569"/>
      <c r="V200" s="570"/>
      <c r="W200" s="570"/>
      <c r="X200" s="570"/>
      <c r="Y200" s="570"/>
      <c r="Z200" s="570"/>
      <c r="AA200" s="570"/>
      <c r="AB200" s="570"/>
      <c r="AC200" s="571"/>
      <c r="AD200" s="537" t="s">
        <v>143</v>
      </c>
      <c r="AE200" s="538"/>
      <c r="AF200" s="539"/>
    </row>
    <row r="201" spans="1:35" ht="13.5" customHeight="1">
      <c r="A201" s="536" t="s">
        <v>121</v>
      </c>
      <c r="B201" s="536"/>
      <c r="C201" s="536"/>
      <c r="D201" s="536"/>
      <c r="E201" s="536"/>
      <c r="F201" s="536"/>
      <c r="G201" s="536"/>
      <c r="H201" s="536"/>
      <c r="I201" s="536"/>
      <c r="J201" s="536"/>
      <c r="K201" s="536"/>
      <c r="L201" s="536"/>
      <c r="M201" s="536"/>
      <c r="N201" s="536"/>
      <c r="O201" s="529">
        <f>SUM(O199:P200)</f>
        <v>4</v>
      </c>
      <c r="P201" s="529"/>
      <c r="Q201" s="529"/>
      <c r="R201" s="529"/>
      <c r="S201" s="529">
        <f>SUM(S199:T200)</f>
        <v>0</v>
      </c>
      <c r="T201" s="529"/>
      <c r="U201" s="519"/>
      <c r="V201" s="519"/>
      <c r="W201" s="519"/>
      <c r="X201" s="519"/>
      <c r="Y201" s="519"/>
      <c r="Z201" s="519"/>
      <c r="AA201" s="519"/>
      <c r="AB201" s="519"/>
      <c r="AC201" s="519"/>
      <c r="AD201" s="453"/>
      <c r="AE201" s="453"/>
      <c r="AF201" s="453"/>
    </row>
    <row r="202" spans="1:35" ht="13.5" customHeight="1"/>
    <row r="203" spans="1:35" ht="13.5" customHeight="1">
      <c r="A203" s="498" t="s">
        <v>144</v>
      </c>
      <c r="B203" s="499"/>
      <c r="C203" s="499"/>
      <c r="D203" s="499"/>
      <c r="E203" s="499"/>
      <c r="F203" s="499"/>
      <c r="G203" s="499"/>
      <c r="H203" s="499"/>
      <c r="I203" s="499"/>
      <c r="J203" s="499"/>
      <c r="K203" s="499"/>
      <c r="L203" s="499"/>
      <c r="M203" s="499"/>
      <c r="N203" s="499"/>
      <c r="O203" s="499"/>
      <c r="P203" s="499"/>
      <c r="Q203" s="499"/>
      <c r="R203" s="499"/>
      <c r="S203" s="499"/>
      <c r="T203" s="499"/>
      <c r="U203" s="499"/>
      <c r="V203" s="499"/>
      <c r="W203" s="499"/>
      <c r="X203" s="499"/>
      <c r="Y203" s="499"/>
      <c r="Z203" s="499"/>
      <c r="AA203" s="499"/>
      <c r="AB203" s="499"/>
      <c r="AC203" s="499"/>
      <c r="AD203" s="499"/>
      <c r="AE203" s="499"/>
      <c r="AF203" s="500"/>
    </row>
    <row r="204" spans="1:35" ht="13.5" customHeight="1">
      <c r="A204" s="615" t="s">
        <v>145</v>
      </c>
      <c r="B204" s="616"/>
      <c r="C204" s="616"/>
      <c r="D204" s="616"/>
      <c r="E204" s="616"/>
      <c r="F204" s="616"/>
      <c r="G204" s="616"/>
      <c r="H204" s="616"/>
      <c r="I204" s="616"/>
      <c r="J204" s="616"/>
      <c r="K204" s="616"/>
      <c r="L204" s="616"/>
      <c r="M204" s="616"/>
      <c r="N204" s="616"/>
      <c r="O204" s="616"/>
      <c r="P204" s="616"/>
      <c r="Q204" s="616"/>
      <c r="R204" s="616"/>
      <c r="S204" s="616"/>
      <c r="T204" s="616"/>
      <c r="U204" s="616"/>
      <c r="V204" s="616"/>
      <c r="W204" s="616"/>
      <c r="X204" s="616"/>
      <c r="Y204" s="616"/>
      <c r="Z204" s="616"/>
      <c r="AA204" s="616"/>
      <c r="AB204" s="616"/>
      <c r="AC204" s="616"/>
      <c r="AD204" s="616"/>
      <c r="AE204" s="616"/>
      <c r="AF204" s="617"/>
    </row>
    <row r="205" spans="1:35" ht="28" customHeight="1">
      <c r="A205" s="649" t="s">
        <v>103</v>
      </c>
      <c r="B205" s="650"/>
      <c r="C205" s="597" t="s">
        <v>104</v>
      </c>
      <c r="D205" s="598"/>
      <c r="E205" s="598"/>
      <c r="F205" s="598"/>
      <c r="G205" s="598"/>
      <c r="H205" s="598"/>
      <c r="I205" s="598"/>
      <c r="J205" s="598"/>
      <c r="K205" s="598"/>
      <c r="L205" s="598"/>
      <c r="M205" s="598"/>
      <c r="N205" s="599"/>
      <c r="O205" s="508" t="s">
        <v>105</v>
      </c>
      <c r="P205" s="509"/>
      <c r="Q205" s="566" t="s">
        <v>106</v>
      </c>
      <c r="R205" s="567"/>
      <c r="S205" s="566" t="s">
        <v>107</v>
      </c>
      <c r="T205" s="567"/>
      <c r="U205" s="597" t="s">
        <v>108</v>
      </c>
      <c r="V205" s="598"/>
      <c r="W205" s="598"/>
      <c r="X205" s="598"/>
      <c r="Y205" s="598"/>
      <c r="Z205" s="598"/>
      <c r="AA205" s="598"/>
      <c r="AB205" s="598"/>
      <c r="AC205" s="599"/>
      <c r="AD205" s="508" t="s">
        <v>109</v>
      </c>
      <c r="AE205" s="648"/>
      <c r="AF205" s="509"/>
    </row>
    <row r="206" spans="1:35" ht="13.5" customHeight="1">
      <c r="A206" s="453" t="s">
        <v>146</v>
      </c>
      <c r="B206" s="453"/>
      <c r="C206" s="453"/>
      <c r="D206" s="453"/>
      <c r="E206" s="453"/>
      <c r="F206" s="453"/>
      <c r="G206" s="453"/>
      <c r="H206" s="453"/>
      <c r="I206" s="453"/>
      <c r="J206" s="453"/>
      <c r="K206" s="453"/>
      <c r="L206" s="453"/>
      <c r="M206" s="453"/>
      <c r="N206" s="453"/>
      <c r="O206" s="453"/>
      <c r="P206" s="453"/>
      <c r="Q206" s="453"/>
      <c r="R206" s="453"/>
      <c r="S206" s="453"/>
      <c r="T206" s="453"/>
      <c r="U206" s="594"/>
      <c r="V206" s="594"/>
      <c r="W206" s="594"/>
      <c r="X206" s="594"/>
      <c r="Y206" s="594"/>
      <c r="Z206" s="594"/>
      <c r="AA206" s="594"/>
      <c r="AB206" s="594"/>
      <c r="AC206" s="594"/>
      <c r="AD206" s="594"/>
      <c r="AE206" s="594"/>
      <c r="AF206" s="594"/>
    </row>
    <row r="207" spans="1:35" ht="40.5" customHeight="1">
      <c r="A207" s="454" t="s">
        <v>1473</v>
      </c>
      <c r="B207" s="455"/>
      <c r="C207" s="600" t="s">
        <v>147</v>
      </c>
      <c r="D207" s="601"/>
      <c r="E207" s="601"/>
      <c r="F207" s="601"/>
      <c r="G207" s="601"/>
      <c r="H207" s="601"/>
      <c r="I207" s="601"/>
      <c r="J207" s="601"/>
      <c r="K207" s="601"/>
      <c r="L207" s="601"/>
      <c r="M207" s="601"/>
      <c r="N207" s="602"/>
      <c r="O207" s="627">
        <f>IF(Q188="N/A",0,IF(Q188="Answer all sub questions",3,IF(Q188="Yes",3,IF(Q188="Partial",3,IF(Q188="No",3,IF(Q188="",3))))))</f>
        <v>3</v>
      </c>
      <c r="P207" s="514"/>
      <c r="Q207" s="508" t="str">
        <f>IF(AJ210&gt;4,"Answer all sub questions",IF(AJ210=(3*1.001),"N/A",IF(AJ210&gt;=3,"Yes",IF(AJ210=2.002,"No",IF(AJ210=1.001,"No",IF(AJ210=0,"No",IF(AJ210&gt;=0.5,"Partial",IF(AJ210&lt;=2.5,"Partial"))))))))</f>
        <v>Answer all sub questions</v>
      </c>
      <c r="R207" s="509"/>
      <c r="S207" s="513">
        <f>IF(Q207="N/A",O207,IF(Q207="Answer all sub questions",0,IF(Q207="Yes",O207,IF(Q207="Partial",1,IF(Q207="No",0,IF(Q207="",0))))))</f>
        <v>0</v>
      </c>
      <c r="T207" s="621"/>
      <c r="U207" s="657"/>
      <c r="V207" s="658"/>
      <c r="W207" s="658"/>
      <c r="X207" s="658"/>
      <c r="Y207" s="658"/>
      <c r="Z207" s="658"/>
      <c r="AA207" s="658"/>
      <c r="AB207" s="658"/>
      <c r="AC207" s="659"/>
      <c r="AD207" s="677" t="s">
        <v>148</v>
      </c>
      <c r="AE207" s="677"/>
      <c r="AF207" s="678"/>
    </row>
    <row r="208" spans="1:35" ht="13.5" customHeight="1">
      <c r="A208" s="463"/>
      <c r="B208" s="552"/>
      <c r="C208" s="132"/>
      <c r="D208" s="639" t="s">
        <v>149</v>
      </c>
      <c r="E208" s="640"/>
      <c r="F208" s="640"/>
      <c r="G208" s="640"/>
      <c r="H208" s="640"/>
      <c r="I208" s="640"/>
      <c r="J208" s="640"/>
      <c r="K208" s="640"/>
      <c r="L208" s="640"/>
      <c r="M208" s="640"/>
      <c r="N208" s="641"/>
      <c r="O208" s="651"/>
      <c r="P208" s="516"/>
      <c r="Q208" s="542"/>
      <c r="R208" s="543"/>
      <c r="S208" s="515"/>
      <c r="T208" s="622"/>
      <c r="U208" s="654"/>
      <c r="V208" s="655"/>
      <c r="W208" s="655"/>
      <c r="X208" s="655"/>
      <c r="Y208" s="655"/>
      <c r="Z208" s="655"/>
      <c r="AA208" s="655"/>
      <c r="AB208" s="655"/>
      <c r="AC208" s="656"/>
      <c r="AD208" s="524"/>
      <c r="AE208" s="524"/>
      <c r="AF208" s="679"/>
      <c r="AH208" s="108"/>
      <c r="AI208" s="95">
        <f>IF(Q208="",100,IF(Q208="Yes",1,IF(Q208="No",0,IF(Q208="Partial",0.5,IF(Q208="N/A",1.001)))))</f>
        <v>100</v>
      </c>
    </row>
    <row r="209" spans="1:36" ht="13.5" customHeight="1">
      <c r="A209" s="463"/>
      <c r="B209" s="552"/>
      <c r="C209" s="133"/>
      <c r="D209" s="642" t="s">
        <v>150</v>
      </c>
      <c r="E209" s="643"/>
      <c r="F209" s="643"/>
      <c r="G209" s="643"/>
      <c r="H209" s="643"/>
      <c r="I209" s="643"/>
      <c r="J209" s="643"/>
      <c r="K209" s="643"/>
      <c r="L209" s="643"/>
      <c r="M209" s="643"/>
      <c r="N209" s="644"/>
      <c r="O209" s="651"/>
      <c r="P209" s="516"/>
      <c r="Q209" s="652"/>
      <c r="R209" s="653"/>
      <c r="S209" s="515"/>
      <c r="T209" s="622"/>
      <c r="U209" s="654"/>
      <c r="V209" s="655"/>
      <c r="W209" s="655"/>
      <c r="X209" s="655"/>
      <c r="Y209" s="655"/>
      <c r="Z209" s="655"/>
      <c r="AA209" s="655"/>
      <c r="AB209" s="655"/>
      <c r="AC209" s="656"/>
      <c r="AD209" s="524"/>
      <c r="AE209" s="524"/>
      <c r="AF209" s="679"/>
      <c r="AH209" s="108"/>
      <c r="AI209" s="95">
        <f t="shared" ref="AI209:AI210" si="1">IF(Q209="",100,IF(Q209="Yes",1,IF(Q209="No",0,IF(Q209="Partial",0.5,IF(Q209="N/A",1.001)))))</f>
        <v>100</v>
      </c>
    </row>
    <row r="210" spans="1:36" ht="13.5" customHeight="1">
      <c r="A210" s="553"/>
      <c r="B210" s="554"/>
      <c r="C210" s="134"/>
      <c r="D210" s="660" t="s">
        <v>151</v>
      </c>
      <c r="E210" s="661"/>
      <c r="F210" s="661"/>
      <c r="G210" s="661"/>
      <c r="H210" s="661"/>
      <c r="I210" s="661"/>
      <c r="J210" s="661"/>
      <c r="K210" s="661"/>
      <c r="L210" s="661"/>
      <c r="M210" s="661"/>
      <c r="N210" s="662"/>
      <c r="O210" s="628"/>
      <c r="P210" s="518"/>
      <c r="Q210" s="652"/>
      <c r="R210" s="653"/>
      <c r="S210" s="517"/>
      <c r="T210" s="623"/>
      <c r="U210" s="645"/>
      <c r="V210" s="646"/>
      <c r="W210" s="646"/>
      <c r="X210" s="646"/>
      <c r="Y210" s="646"/>
      <c r="Z210" s="646"/>
      <c r="AA210" s="646"/>
      <c r="AB210" s="646"/>
      <c r="AC210" s="647"/>
      <c r="AD210" s="680"/>
      <c r="AE210" s="680"/>
      <c r="AF210" s="681"/>
      <c r="AH210" s="108"/>
      <c r="AI210" s="95">
        <f t="shared" si="1"/>
        <v>100</v>
      </c>
      <c r="AJ210" s="95">
        <f>SUM(AI208:AI210)</f>
        <v>300</v>
      </c>
    </row>
    <row r="211" spans="1:36" ht="13.5" customHeight="1">
      <c r="A211" s="597" t="s">
        <v>1383</v>
      </c>
      <c r="B211" s="598"/>
      <c r="C211" s="583"/>
      <c r="D211" s="583"/>
      <c r="E211" s="583"/>
      <c r="F211" s="583"/>
      <c r="G211" s="583"/>
      <c r="H211" s="583"/>
      <c r="I211" s="583"/>
      <c r="J211" s="583"/>
      <c r="K211" s="583"/>
      <c r="L211" s="583"/>
      <c r="M211" s="583"/>
      <c r="N211" s="583"/>
      <c r="O211" s="598"/>
      <c r="P211" s="598"/>
      <c r="Q211" s="598"/>
      <c r="R211" s="598"/>
      <c r="S211" s="598"/>
      <c r="T211" s="598"/>
      <c r="U211" s="583"/>
      <c r="V211" s="583"/>
      <c r="W211" s="583"/>
      <c r="X211" s="583"/>
      <c r="Y211" s="583"/>
      <c r="Z211" s="583"/>
      <c r="AA211" s="583"/>
      <c r="AB211" s="583"/>
      <c r="AC211" s="583"/>
      <c r="AD211" s="583"/>
      <c r="AE211" s="583"/>
      <c r="AF211" s="584"/>
    </row>
    <row r="212" spans="1:36" ht="40.5" customHeight="1">
      <c r="A212" s="454" t="s">
        <v>1474</v>
      </c>
      <c r="B212" s="455"/>
      <c r="C212" s="607" t="s">
        <v>1590</v>
      </c>
      <c r="D212" s="558"/>
      <c r="E212" s="558"/>
      <c r="F212" s="558"/>
      <c r="G212" s="558"/>
      <c r="H212" s="558"/>
      <c r="I212" s="558"/>
      <c r="J212" s="558"/>
      <c r="K212" s="558"/>
      <c r="L212" s="558"/>
      <c r="M212" s="558"/>
      <c r="N212" s="559"/>
      <c r="O212" s="513">
        <f>IF(Q212="N/A",0,IF(Q212="Answer all sub questions",3,IF(Q212="Yes",3,IF(Q212="Partial",3,IF(Q212="No",3,IF(Q212="",3))))))</f>
        <v>3</v>
      </c>
      <c r="P212" s="514"/>
      <c r="Q212" s="519" t="str">
        <f>IF(AJ214&gt;3,"Answer all sub questions",IF(AJ214=(2*1.001),"N/A",IF(AJ214&gt;=2,"Yes",IF(AJ214=1.001,"No",IF(AJ214=0,"No",IF(AJ214&gt;=0.5,"Partial",IF(AJ214&lt;=1.5,"Partial")))))))</f>
        <v>Answer all sub questions</v>
      </c>
      <c r="R212" s="519"/>
      <c r="S212" s="513">
        <f>IF(Q212="N/A",O212,IF(Q212="Answer all sub questions",0,IF(Q212="Yes",O212,IF(Q212="Partial",1,IF(Q212="No",0,IF(Q212="",0))))))</f>
        <v>0</v>
      </c>
      <c r="T212" s="514"/>
      <c r="U212" s="475"/>
      <c r="V212" s="473"/>
      <c r="W212" s="473"/>
      <c r="X212" s="473"/>
      <c r="Y212" s="473"/>
      <c r="Z212" s="473"/>
      <c r="AA212" s="473"/>
      <c r="AB212" s="473"/>
      <c r="AC212" s="474"/>
      <c r="AD212" s="520" t="s">
        <v>152</v>
      </c>
      <c r="AE212" s="521"/>
      <c r="AF212" s="522"/>
      <c r="AH212" s="108"/>
      <c r="AJ212" s="108"/>
    </row>
    <row r="213" spans="1:36" ht="40.5" customHeight="1">
      <c r="A213" s="463"/>
      <c r="B213" s="465"/>
      <c r="C213" s="120"/>
      <c r="D213" s="558" t="s">
        <v>153</v>
      </c>
      <c r="E213" s="558"/>
      <c r="F213" s="558"/>
      <c r="G213" s="558"/>
      <c r="H213" s="558"/>
      <c r="I213" s="558"/>
      <c r="J213" s="558"/>
      <c r="K213" s="558"/>
      <c r="L213" s="558"/>
      <c r="M213" s="558"/>
      <c r="N213" s="559"/>
      <c r="O213" s="515"/>
      <c r="P213" s="516"/>
      <c r="Q213" s="542"/>
      <c r="R213" s="543"/>
      <c r="S213" s="515"/>
      <c r="T213" s="516"/>
      <c r="U213" s="475"/>
      <c r="V213" s="473"/>
      <c r="W213" s="473"/>
      <c r="X213" s="473"/>
      <c r="Y213" s="473"/>
      <c r="Z213" s="473"/>
      <c r="AA213" s="473"/>
      <c r="AB213" s="473"/>
      <c r="AC213" s="474"/>
      <c r="AD213" s="523"/>
      <c r="AE213" s="524"/>
      <c r="AF213" s="525"/>
      <c r="AH213" s="108"/>
      <c r="AI213" s="95">
        <f>IF(Q213="",100,IF(Q213="Yes",1,IF(Q213="No",0,IF(Q213="Partial",0.5,IF(Q213="N/A",1.001)))))</f>
        <v>100</v>
      </c>
      <c r="AJ213" s="108"/>
    </row>
    <row r="214" spans="1:36" ht="27" customHeight="1">
      <c r="A214" s="463"/>
      <c r="B214" s="465"/>
      <c r="C214" s="120"/>
      <c r="D214" s="558" t="s">
        <v>1560</v>
      </c>
      <c r="E214" s="558"/>
      <c r="F214" s="558"/>
      <c r="G214" s="558"/>
      <c r="H214" s="558"/>
      <c r="I214" s="558"/>
      <c r="J214" s="558"/>
      <c r="K214" s="558"/>
      <c r="L214" s="558"/>
      <c r="M214" s="558"/>
      <c r="N214" s="559"/>
      <c r="O214" s="515"/>
      <c r="P214" s="516"/>
      <c r="Q214" s="542"/>
      <c r="R214" s="543"/>
      <c r="S214" s="515"/>
      <c r="T214" s="516"/>
      <c r="U214" s="475"/>
      <c r="V214" s="473"/>
      <c r="W214" s="473"/>
      <c r="X214" s="473"/>
      <c r="Y214" s="473"/>
      <c r="Z214" s="473"/>
      <c r="AA214" s="473"/>
      <c r="AB214" s="473"/>
      <c r="AC214" s="474"/>
      <c r="AD214" s="523"/>
      <c r="AE214" s="524"/>
      <c r="AF214" s="525"/>
      <c r="AH214" s="108"/>
      <c r="AI214" s="95">
        <f>IF(Q214="",100,IF(Q214="Yes",1,IF(Q214="No",0,IF(Q214="Partial",0.5,IF(Q214="N/A",1.001)))))</f>
        <v>100</v>
      </c>
      <c r="AJ214" s="108">
        <f>SUM(AI213:AI214)</f>
        <v>200</v>
      </c>
    </row>
    <row r="215" spans="1:36" ht="40.5" customHeight="1">
      <c r="A215" s="454" t="s">
        <v>1475</v>
      </c>
      <c r="B215" s="455"/>
      <c r="C215" s="607" t="s">
        <v>154</v>
      </c>
      <c r="D215" s="558"/>
      <c r="E215" s="558"/>
      <c r="F215" s="558"/>
      <c r="G215" s="558"/>
      <c r="H215" s="558"/>
      <c r="I215" s="558"/>
      <c r="J215" s="558"/>
      <c r="K215" s="558"/>
      <c r="L215" s="558"/>
      <c r="M215" s="558"/>
      <c r="N215" s="559"/>
      <c r="O215" s="513">
        <f>IF(Q215="N/A",0,IF(Q215="Answer all sub questions",3,IF(Q215="Yes",3,IF(Q215="Partial",3,IF(Q215="No",3,IF(Q215="",3))))))</f>
        <v>3</v>
      </c>
      <c r="P215" s="514"/>
      <c r="Q215" s="519" t="str">
        <f>IF(AJ217&gt;3,"Answer all sub questions",IF(AJ217=(2*1.001),"N/A",IF(AJ217&gt;=2,"Yes",IF(AJ217=1.001,"No",IF(AJ217=0,"No",IF(AJ217&gt;=0.5,"Partial",IF(AJ217&lt;=1.5,"Partial")))))))</f>
        <v>Answer all sub questions</v>
      </c>
      <c r="R215" s="519"/>
      <c r="S215" s="513">
        <f>IF(Q215="N/A",O215,IF(Q215="Answer all sub questions",0,IF(Q215="Yes",O215,IF(Q215="Partial",1,IF(Q215="No",0,IF(Q215="",0))))))</f>
        <v>0</v>
      </c>
      <c r="T215" s="514"/>
      <c r="U215" s="475"/>
      <c r="V215" s="473"/>
      <c r="W215" s="473"/>
      <c r="X215" s="473"/>
      <c r="Y215" s="473"/>
      <c r="Z215" s="473"/>
      <c r="AA215" s="473"/>
      <c r="AB215" s="473"/>
      <c r="AC215" s="474"/>
      <c r="AD215" s="520" t="s">
        <v>155</v>
      </c>
      <c r="AE215" s="521"/>
      <c r="AF215" s="522"/>
      <c r="AH215" s="108"/>
      <c r="AJ215" s="108"/>
    </row>
    <row r="216" spans="1:36" ht="13.5" customHeight="1">
      <c r="A216" s="463"/>
      <c r="B216" s="465"/>
      <c r="C216" s="120"/>
      <c r="D216" s="558" t="s">
        <v>156</v>
      </c>
      <c r="E216" s="558"/>
      <c r="F216" s="558"/>
      <c r="G216" s="558"/>
      <c r="H216" s="558"/>
      <c r="I216" s="558"/>
      <c r="J216" s="558"/>
      <c r="K216" s="558"/>
      <c r="L216" s="558"/>
      <c r="M216" s="558"/>
      <c r="N216" s="559"/>
      <c r="O216" s="515"/>
      <c r="P216" s="516"/>
      <c r="Q216" s="542"/>
      <c r="R216" s="543"/>
      <c r="S216" s="515"/>
      <c r="T216" s="516"/>
      <c r="U216" s="475"/>
      <c r="V216" s="473"/>
      <c r="W216" s="473"/>
      <c r="X216" s="473"/>
      <c r="Y216" s="473"/>
      <c r="Z216" s="473"/>
      <c r="AA216" s="473"/>
      <c r="AB216" s="473"/>
      <c r="AC216" s="474"/>
      <c r="AD216" s="523" t="s">
        <v>279</v>
      </c>
      <c r="AE216" s="524"/>
      <c r="AF216" s="525"/>
      <c r="AH216" s="108"/>
      <c r="AI216" s="95">
        <f>IF(Q216="",100,IF(Q216="Yes",1,IF(Q216="No",0,IF(Q216="Partial",0.5,IF(Q216="N/A",1.001)))))</f>
        <v>100</v>
      </c>
      <c r="AJ216" s="108"/>
    </row>
    <row r="217" spans="1:36" ht="67.5" customHeight="1">
      <c r="A217" s="553"/>
      <c r="B217" s="596"/>
      <c r="C217" s="120"/>
      <c r="D217" s="558" t="s">
        <v>1561</v>
      </c>
      <c r="E217" s="558"/>
      <c r="F217" s="558"/>
      <c r="G217" s="558"/>
      <c r="H217" s="558"/>
      <c r="I217" s="558"/>
      <c r="J217" s="558"/>
      <c r="K217" s="558"/>
      <c r="L217" s="558"/>
      <c r="M217" s="558"/>
      <c r="N217" s="559"/>
      <c r="O217" s="517"/>
      <c r="P217" s="518"/>
      <c r="Q217" s="542"/>
      <c r="R217" s="543"/>
      <c r="S217" s="517"/>
      <c r="T217" s="518"/>
      <c r="U217" s="475"/>
      <c r="V217" s="473"/>
      <c r="W217" s="473"/>
      <c r="X217" s="473"/>
      <c r="Y217" s="473"/>
      <c r="Z217" s="473"/>
      <c r="AA217" s="473"/>
      <c r="AB217" s="473"/>
      <c r="AC217" s="474"/>
      <c r="AD217" s="526" t="s">
        <v>162</v>
      </c>
      <c r="AE217" s="527"/>
      <c r="AF217" s="528"/>
      <c r="AH217" s="108"/>
      <c r="AI217" s="95">
        <f>IF(Q217="",100,IF(Q217="Yes",1,IF(Q217="No",0,IF(Q217="Partial",0.5,IF(Q217="N/A",1.001)))))</f>
        <v>100</v>
      </c>
      <c r="AJ217" s="108">
        <f>SUM(AI216:AI217)</f>
        <v>200</v>
      </c>
    </row>
    <row r="218" spans="1:36" ht="40.5" customHeight="1">
      <c r="A218" s="454" t="s">
        <v>1476</v>
      </c>
      <c r="B218" s="455"/>
      <c r="C218" s="607" t="s">
        <v>157</v>
      </c>
      <c r="D218" s="558"/>
      <c r="E218" s="558"/>
      <c r="F218" s="558"/>
      <c r="G218" s="558"/>
      <c r="H218" s="558"/>
      <c r="I218" s="558"/>
      <c r="J218" s="558"/>
      <c r="K218" s="558"/>
      <c r="L218" s="558"/>
      <c r="M218" s="558"/>
      <c r="N218" s="559"/>
      <c r="O218" s="513">
        <f>IF(Q218="N/A",0,IF(Q218="Answer all sub questions",3,IF(Q218="Yes",3,IF(Q218="Partial",3,IF(Q218="No",3,IF(Q218="",3))))))</f>
        <v>3</v>
      </c>
      <c r="P218" s="514"/>
      <c r="Q218" s="519" t="str">
        <f>IF(AJ220&gt;3,"Answer all sub questions",IF(AJ220=(2*1.001),"N/A",IF(AJ220&gt;=2,"Yes",IF(AJ220=1.001,"No",IF(AJ220=0,"No",IF(AJ220&gt;=0.5,"Partial",IF(AJ220&lt;=1.5,"Partial")))))))</f>
        <v>Answer all sub questions</v>
      </c>
      <c r="R218" s="519"/>
      <c r="S218" s="513">
        <f>IF(Q218="N/A",O218,IF(Q218="Answer all sub questions",0,IF(Q218="Yes",O218,IF(Q218="Partial",1,IF(Q218="No",0,IF(Q218="",0))))))</f>
        <v>0</v>
      </c>
      <c r="T218" s="514"/>
      <c r="U218" s="475"/>
      <c r="V218" s="473"/>
      <c r="W218" s="473"/>
      <c r="X218" s="473"/>
      <c r="Y218" s="473"/>
      <c r="Z218" s="473"/>
      <c r="AA218" s="473"/>
      <c r="AB218" s="473"/>
      <c r="AC218" s="474"/>
      <c r="AD218" s="520" t="s">
        <v>158</v>
      </c>
      <c r="AE218" s="521"/>
      <c r="AF218" s="522"/>
      <c r="AH218" s="108"/>
      <c r="AJ218" s="108"/>
    </row>
    <row r="219" spans="1:36" ht="13.5" customHeight="1">
      <c r="A219" s="463"/>
      <c r="B219" s="465"/>
      <c r="C219" s="120"/>
      <c r="D219" s="558" t="s">
        <v>159</v>
      </c>
      <c r="E219" s="558"/>
      <c r="F219" s="558"/>
      <c r="G219" s="558"/>
      <c r="H219" s="558"/>
      <c r="I219" s="558"/>
      <c r="J219" s="558"/>
      <c r="K219" s="558"/>
      <c r="L219" s="558"/>
      <c r="M219" s="558"/>
      <c r="N219" s="559"/>
      <c r="O219" s="515"/>
      <c r="P219" s="516"/>
      <c r="Q219" s="542"/>
      <c r="R219" s="543"/>
      <c r="S219" s="515"/>
      <c r="T219" s="516"/>
      <c r="U219" s="475"/>
      <c r="V219" s="473"/>
      <c r="W219" s="473"/>
      <c r="X219" s="473"/>
      <c r="Y219" s="473"/>
      <c r="Z219" s="473"/>
      <c r="AA219" s="473"/>
      <c r="AB219" s="473"/>
      <c r="AC219" s="474"/>
      <c r="AD219" s="523" t="s">
        <v>160</v>
      </c>
      <c r="AE219" s="524"/>
      <c r="AF219" s="525"/>
      <c r="AH219" s="108"/>
      <c r="AI219" s="95">
        <f>IF(Q219="",100,IF(Q219="Yes",1,IF(Q219="No",0,IF(Q219="Partial",0.5,IF(Q219="N/A",1.001)))))</f>
        <v>100</v>
      </c>
      <c r="AJ219" s="108"/>
    </row>
    <row r="220" spans="1:36" ht="40.5" customHeight="1">
      <c r="A220" s="553"/>
      <c r="B220" s="596"/>
      <c r="C220" s="120"/>
      <c r="D220" s="558" t="s">
        <v>161</v>
      </c>
      <c r="E220" s="558"/>
      <c r="F220" s="558"/>
      <c r="G220" s="558"/>
      <c r="H220" s="558"/>
      <c r="I220" s="558"/>
      <c r="J220" s="558"/>
      <c r="K220" s="558"/>
      <c r="L220" s="558"/>
      <c r="M220" s="558"/>
      <c r="N220" s="559"/>
      <c r="O220" s="517"/>
      <c r="P220" s="518"/>
      <c r="Q220" s="542"/>
      <c r="R220" s="543"/>
      <c r="S220" s="517"/>
      <c r="T220" s="518"/>
      <c r="U220" s="475"/>
      <c r="V220" s="473"/>
      <c r="W220" s="473"/>
      <c r="X220" s="473"/>
      <c r="Y220" s="473"/>
      <c r="Z220" s="473"/>
      <c r="AA220" s="473"/>
      <c r="AB220" s="473"/>
      <c r="AC220" s="474"/>
      <c r="AD220" s="526" t="s">
        <v>162</v>
      </c>
      <c r="AE220" s="527"/>
      <c r="AF220" s="528"/>
      <c r="AH220" s="108"/>
      <c r="AI220" s="95">
        <f>IF(Q220="",100,IF(Q220="Yes",1,IF(Q220="No",0,IF(Q220="Partial",0.5,IF(Q220="N/A",1.001)))))</f>
        <v>100</v>
      </c>
      <c r="AJ220" s="108">
        <f>SUM(AI219:AI220)</f>
        <v>200</v>
      </c>
    </row>
    <row r="221" spans="1:36" ht="13.5" customHeight="1">
      <c r="A221" s="454" t="s">
        <v>1477</v>
      </c>
      <c r="B221" s="455"/>
      <c r="C221" s="600" t="s">
        <v>163</v>
      </c>
      <c r="D221" s="601"/>
      <c r="E221" s="601"/>
      <c r="F221" s="601"/>
      <c r="G221" s="601"/>
      <c r="H221" s="601"/>
      <c r="I221" s="601"/>
      <c r="J221" s="601"/>
      <c r="K221" s="601"/>
      <c r="L221" s="601"/>
      <c r="M221" s="601"/>
      <c r="N221" s="602"/>
      <c r="O221" s="513">
        <f>IF(Q221="N/A",0,IF(Q221="Yes",2,IF(Q221="Partial",2,IF(Q221="No",2,IF(Q221="",2)))))</f>
        <v>2</v>
      </c>
      <c r="P221" s="514"/>
      <c r="Q221" s="603"/>
      <c r="R221" s="604"/>
      <c r="S221" s="529">
        <f>IF(Q221="N/A",O221,IF(Q221="Yes",O221,IF(Q221="Partial",1,IF(Q221="No",0,IF(Q221="",0)))))</f>
        <v>0</v>
      </c>
      <c r="T221" s="529"/>
      <c r="U221" s="485"/>
      <c r="V221" s="485"/>
      <c r="W221" s="485"/>
      <c r="X221" s="485"/>
      <c r="Y221" s="485"/>
      <c r="Z221" s="485"/>
      <c r="AA221" s="485"/>
      <c r="AB221" s="485"/>
      <c r="AC221" s="485"/>
      <c r="AD221" s="591" t="s">
        <v>162</v>
      </c>
      <c r="AE221" s="591"/>
      <c r="AF221" s="591"/>
    </row>
    <row r="222" spans="1:36" ht="40.5" customHeight="1">
      <c r="A222" s="553"/>
      <c r="B222" s="596"/>
      <c r="C222" s="135"/>
      <c r="D222" s="554" t="s">
        <v>164</v>
      </c>
      <c r="E222" s="554"/>
      <c r="F222" s="554"/>
      <c r="G222" s="554"/>
      <c r="H222" s="554"/>
      <c r="I222" s="554"/>
      <c r="J222" s="554"/>
      <c r="K222" s="554"/>
      <c r="L222" s="554"/>
      <c r="M222" s="554"/>
      <c r="N222" s="596"/>
      <c r="O222" s="517"/>
      <c r="P222" s="518"/>
      <c r="Q222" s="605"/>
      <c r="R222" s="606"/>
      <c r="S222" s="529"/>
      <c r="T222" s="529"/>
      <c r="U222" s="485"/>
      <c r="V222" s="485"/>
      <c r="W222" s="485"/>
      <c r="X222" s="485"/>
      <c r="Y222" s="485"/>
      <c r="Z222" s="485"/>
      <c r="AA222" s="485"/>
      <c r="AB222" s="485"/>
      <c r="AC222" s="485"/>
      <c r="AD222" s="591"/>
      <c r="AE222" s="591"/>
      <c r="AF222" s="591"/>
    </row>
    <row r="223" spans="1:36" ht="13.5" customHeight="1">
      <c r="A223" s="597" t="s">
        <v>165</v>
      </c>
      <c r="B223" s="598"/>
      <c r="C223" s="598"/>
      <c r="D223" s="598"/>
      <c r="E223" s="598"/>
      <c r="F223" s="598"/>
      <c r="G223" s="598"/>
      <c r="H223" s="598"/>
      <c r="I223" s="598"/>
      <c r="J223" s="598"/>
      <c r="K223" s="598"/>
      <c r="L223" s="598"/>
      <c r="M223" s="598"/>
      <c r="N223" s="598"/>
      <c r="O223" s="598"/>
      <c r="P223" s="598"/>
      <c r="Q223" s="598"/>
      <c r="R223" s="598"/>
      <c r="S223" s="598"/>
      <c r="T223" s="598"/>
      <c r="U223" s="598"/>
      <c r="V223" s="598"/>
      <c r="W223" s="598"/>
      <c r="X223" s="598"/>
      <c r="Y223" s="598"/>
      <c r="Z223" s="598"/>
      <c r="AA223" s="598"/>
      <c r="AB223" s="598"/>
      <c r="AC223" s="598"/>
      <c r="AD223" s="598"/>
      <c r="AE223" s="598"/>
      <c r="AF223" s="599"/>
    </row>
    <row r="224" spans="1:36" ht="54" customHeight="1">
      <c r="A224" s="454" t="s">
        <v>1478</v>
      </c>
      <c r="B224" s="455"/>
      <c r="C224" s="607" t="s">
        <v>1623</v>
      </c>
      <c r="D224" s="558"/>
      <c r="E224" s="558"/>
      <c r="F224" s="558"/>
      <c r="G224" s="558"/>
      <c r="H224" s="558"/>
      <c r="I224" s="558"/>
      <c r="J224" s="558"/>
      <c r="K224" s="558"/>
      <c r="L224" s="558"/>
      <c r="M224" s="558"/>
      <c r="N224" s="559"/>
      <c r="O224" s="513">
        <f>IF(Q224="N/A",0,IF(Q224="Answer all sub questions",3,IF(Q224="Yes",3,IF(Q224="Partial",3,IF(Q224="No",3,IF(Q224="",3))))))</f>
        <v>3</v>
      </c>
      <c r="P224" s="514"/>
      <c r="Q224" s="519" t="str">
        <f>IF(AJ230&gt;7,"Answer all sub questions",IF(AJ230=(6*1.001),"N/A",IF(AJ230&gt;=6,"Yes",IF(AJ230=5.005,"No",IF(AJ230=4.004,"No",IF(AJ230=3.003,"No",IF(AJ230=2.002,"No",IF(AJ230=1.001,"No",IF(AJ230=0,"No",IF(AJ230&gt;=0.5,"Partial",IF(AJ230&lt;=5.5,"Partial")))))))))))</f>
        <v>Answer all sub questions</v>
      </c>
      <c r="R224" s="519"/>
      <c r="S224" s="513">
        <f>IF(Q224="N/A",O224,IF(Q224="Answer all sub questions",0,IF(Q224="Yes",O224,IF(Q224="Partial",1,IF(Q224="No",0,IF(Q224="",0))))))</f>
        <v>0</v>
      </c>
      <c r="T224" s="514"/>
      <c r="U224" s="475"/>
      <c r="V224" s="473"/>
      <c r="W224" s="473"/>
      <c r="X224" s="473"/>
      <c r="Y224" s="473"/>
      <c r="Z224" s="473"/>
      <c r="AA224" s="473"/>
      <c r="AB224" s="473"/>
      <c r="AC224" s="474"/>
      <c r="AD224" s="520" t="s">
        <v>166</v>
      </c>
      <c r="AE224" s="521"/>
      <c r="AF224" s="522"/>
      <c r="AH224" s="108"/>
      <c r="AJ224" s="108"/>
    </row>
    <row r="225" spans="1:36" ht="13.5" customHeight="1">
      <c r="A225" s="463"/>
      <c r="B225" s="465"/>
      <c r="C225" s="120"/>
      <c r="D225" s="558" t="s">
        <v>167</v>
      </c>
      <c r="E225" s="558"/>
      <c r="F225" s="558"/>
      <c r="G225" s="558"/>
      <c r="H225" s="558"/>
      <c r="I225" s="558"/>
      <c r="J225" s="558"/>
      <c r="K225" s="558"/>
      <c r="L225" s="558"/>
      <c r="M225" s="558"/>
      <c r="N225" s="559"/>
      <c r="O225" s="515"/>
      <c r="P225" s="516"/>
      <c r="Q225" s="542"/>
      <c r="R225" s="543"/>
      <c r="S225" s="515"/>
      <c r="T225" s="516"/>
      <c r="U225" s="475"/>
      <c r="V225" s="473"/>
      <c r="W225" s="473"/>
      <c r="X225" s="473"/>
      <c r="Y225" s="473"/>
      <c r="Z225" s="473"/>
      <c r="AA225" s="473"/>
      <c r="AB225" s="473"/>
      <c r="AC225" s="474"/>
      <c r="AD225" s="523"/>
      <c r="AE225" s="524"/>
      <c r="AF225" s="525"/>
      <c r="AH225" s="108"/>
      <c r="AI225" s="95">
        <f t="shared" ref="AI225:AI230" si="2">IF(Q225="",100,IF(Q225="Yes",1,IF(Q225="No",0,IF(Q225="Partial",0.5,IF(Q225="N/A",1.001)))))</f>
        <v>100</v>
      </c>
      <c r="AJ225" s="108"/>
    </row>
    <row r="226" spans="1:36" ht="27" customHeight="1">
      <c r="A226" s="463"/>
      <c r="B226" s="465"/>
      <c r="C226" s="120"/>
      <c r="D226" s="558" t="s">
        <v>1562</v>
      </c>
      <c r="E226" s="558"/>
      <c r="F226" s="558"/>
      <c r="G226" s="558"/>
      <c r="H226" s="558"/>
      <c r="I226" s="558"/>
      <c r="J226" s="558"/>
      <c r="K226" s="558"/>
      <c r="L226" s="558"/>
      <c r="M226" s="558"/>
      <c r="N226" s="559"/>
      <c r="O226" s="515"/>
      <c r="P226" s="516"/>
      <c r="Q226" s="542"/>
      <c r="R226" s="543"/>
      <c r="S226" s="515"/>
      <c r="T226" s="516"/>
      <c r="U226" s="475"/>
      <c r="V226" s="473"/>
      <c r="W226" s="473"/>
      <c r="X226" s="473"/>
      <c r="Y226" s="473"/>
      <c r="Z226" s="473"/>
      <c r="AA226" s="473"/>
      <c r="AB226" s="473"/>
      <c r="AC226" s="474"/>
      <c r="AD226" s="523"/>
      <c r="AE226" s="524"/>
      <c r="AF226" s="525"/>
      <c r="AH226" s="108"/>
      <c r="AI226" s="95">
        <f t="shared" si="2"/>
        <v>100</v>
      </c>
      <c r="AJ226" s="108"/>
    </row>
    <row r="227" spans="1:36" ht="13.5" customHeight="1">
      <c r="A227" s="463"/>
      <c r="B227" s="465"/>
      <c r="C227" s="120"/>
      <c r="D227" s="558" t="s">
        <v>1342</v>
      </c>
      <c r="E227" s="558"/>
      <c r="F227" s="558"/>
      <c r="G227" s="558"/>
      <c r="H227" s="558"/>
      <c r="I227" s="558"/>
      <c r="J227" s="558"/>
      <c r="K227" s="558"/>
      <c r="L227" s="558"/>
      <c r="M227" s="558"/>
      <c r="N227" s="559"/>
      <c r="O227" s="515"/>
      <c r="P227" s="516"/>
      <c r="Q227" s="542"/>
      <c r="R227" s="543"/>
      <c r="S227" s="515"/>
      <c r="T227" s="516"/>
      <c r="U227" s="475"/>
      <c r="V227" s="473"/>
      <c r="W227" s="473"/>
      <c r="X227" s="473"/>
      <c r="Y227" s="473"/>
      <c r="Z227" s="473"/>
      <c r="AA227" s="473"/>
      <c r="AB227" s="473"/>
      <c r="AC227" s="474"/>
      <c r="AD227" s="523"/>
      <c r="AE227" s="524"/>
      <c r="AF227" s="525"/>
      <c r="AH227" s="108"/>
      <c r="AI227" s="95">
        <f t="shared" si="2"/>
        <v>100</v>
      </c>
      <c r="AJ227" s="108"/>
    </row>
    <row r="228" spans="1:36" ht="27" customHeight="1">
      <c r="A228" s="463"/>
      <c r="B228" s="465"/>
      <c r="C228" s="120"/>
      <c r="D228" s="558" t="s">
        <v>168</v>
      </c>
      <c r="E228" s="558"/>
      <c r="F228" s="558"/>
      <c r="G228" s="558"/>
      <c r="H228" s="558"/>
      <c r="I228" s="558"/>
      <c r="J228" s="558"/>
      <c r="K228" s="558"/>
      <c r="L228" s="558"/>
      <c r="M228" s="558"/>
      <c r="N228" s="559"/>
      <c r="O228" s="515"/>
      <c r="P228" s="516"/>
      <c r="Q228" s="542"/>
      <c r="R228" s="543"/>
      <c r="S228" s="515"/>
      <c r="T228" s="516"/>
      <c r="U228" s="475"/>
      <c r="V228" s="473"/>
      <c r="W228" s="473"/>
      <c r="X228" s="473"/>
      <c r="Y228" s="473"/>
      <c r="Z228" s="473"/>
      <c r="AA228" s="473"/>
      <c r="AB228" s="473"/>
      <c r="AC228" s="474"/>
      <c r="AD228" s="523"/>
      <c r="AE228" s="524"/>
      <c r="AF228" s="525"/>
      <c r="AH228" s="108"/>
      <c r="AI228" s="95">
        <f t="shared" si="2"/>
        <v>100</v>
      </c>
      <c r="AJ228" s="108"/>
    </row>
    <row r="229" spans="1:36" ht="27" customHeight="1">
      <c r="A229" s="463"/>
      <c r="B229" s="465"/>
      <c r="C229" s="120"/>
      <c r="D229" s="558" t="s">
        <v>169</v>
      </c>
      <c r="E229" s="558"/>
      <c r="F229" s="558"/>
      <c r="G229" s="558"/>
      <c r="H229" s="558"/>
      <c r="I229" s="558"/>
      <c r="J229" s="558"/>
      <c r="K229" s="558"/>
      <c r="L229" s="558"/>
      <c r="M229" s="558"/>
      <c r="N229" s="559"/>
      <c r="O229" s="515"/>
      <c r="P229" s="516"/>
      <c r="Q229" s="542"/>
      <c r="R229" s="543"/>
      <c r="S229" s="515"/>
      <c r="T229" s="516"/>
      <c r="U229" s="475"/>
      <c r="V229" s="473"/>
      <c r="W229" s="473"/>
      <c r="X229" s="473"/>
      <c r="Y229" s="473"/>
      <c r="Z229" s="473"/>
      <c r="AA229" s="473"/>
      <c r="AB229" s="473"/>
      <c r="AC229" s="474"/>
      <c r="AD229" s="523"/>
      <c r="AE229" s="524"/>
      <c r="AF229" s="525"/>
      <c r="AH229" s="108"/>
      <c r="AI229" s="95">
        <f t="shared" si="2"/>
        <v>100</v>
      </c>
      <c r="AJ229" s="108"/>
    </row>
    <row r="230" spans="1:36" ht="13.5" customHeight="1">
      <c r="A230" s="553"/>
      <c r="B230" s="596"/>
      <c r="C230" s="120"/>
      <c r="D230" s="558" t="s">
        <v>170</v>
      </c>
      <c r="E230" s="558"/>
      <c r="F230" s="558"/>
      <c r="G230" s="558"/>
      <c r="H230" s="558"/>
      <c r="I230" s="558"/>
      <c r="J230" s="558"/>
      <c r="K230" s="558"/>
      <c r="L230" s="558"/>
      <c r="M230" s="558"/>
      <c r="N230" s="559"/>
      <c r="O230" s="517"/>
      <c r="P230" s="518"/>
      <c r="Q230" s="542"/>
      <c r="R230" s="543"/>
      <c r="S230" s="517"/>
      <c r="T230" s="518"/>
      <c r="U230" s="475"/>
      <c r="V230" s="473"/>
      <c r="W230" s="473"/>
      <c r="X230" s="473"/>
      <c r="Y230" s="473"/>
      <c r="Z230" s="473"/>
      <c r="AA230" s="473"/>
      <c r="AB230" s="473"/>
      <c r="AC230" s="474"/>
      <c r="AD230" s="526"/>
      <c r="AE230" s="527"/>
      <c r="AF230" s="528"/>
      <c r="AH230" s="108"/>
      <c r="AI230" s="95">
        <f t="shared" si="2"/>
        <v>100</v>
      </c>
      <c r="AJ230" s="108">
        <f>SUM(AI225:AI230)</f>
        <v>600</v>
      </c>
    </row>
    <row r="231" spans="1:36" ht="13.5" customHeight="1">
      <c r="A231" s="536" t="s">
        <v>121</v>
      </c>
      <c r="B231" s="536"/>
      <c r="C231" s="536"/>
      <c r="D231" s="536"/>
      <c r="E231" s="536"/>
      <c r="F231" s="536"/>
      <c r="G231" s="536"/>
      <c r="H231" s="536"/>
      <c r="I231" s="536"/>
      <c r="J231" s="536"/>
      <c r="K231" s="536"/>
      <c r="L231" s="536"/>
      <c r="M231" s="536"/>
      <c r="N231" s="536"/>
      <c r="O231" s="529">
        <f>SUM(O207:P230)</f>
        <v>17</v>
      </c>
      <c r="P231" s="529"/>
      <c r="Q231" s="529"/>
      <c r="R231" s="529"/>
      <c r="S231" s="529">
        <f>SUM(S207:T230)</f>
        <v>0</v>
      </c>
      <c r="T231" s="529"/>
      <c r="U231" s="519"/>
      <c r="V231" s="519"/>
      <c r="W231" s="519"/>
      <c r="X231" s="519"/>
      <c r="Y231" s="519"/>
      <c r="Z231" s="519"/>
      <c r="AA231" s="519"/>
      <c r="AB231" s="519"/>
      <c r="AC231" s="519"/>
      <c r="AD231" s="453"/>
      <c r="AE231" s="453"/>
      <c r="AF231" s="453"/>
    </row>
    <row r="232" spans="1:36" ht="13.5" customHeight="1"/>
    <row r="233" spans="1:36" ht="13.5" customHeight="1">
      <c r="A233" s="498" t="s">
        <v>171</v>
      </c>
      <c r="B233" s="499"/>
      <c r="C233" s="499"/>
      <c r="D233" s="499"/>
      <c r="E233" s="499"/>
      <c r="F233" s="499"/>
      <c r="G233" s="499"/>
      <c r="H233" s="499"/>
      <c r="I233" s="499"/>
      <c r="J233" s="499"/>
      <c r="K233" s="499"/>
      <c r="L233" s="499"/>
      <c r="M233" s="499"/>
      <c r="N233" s="499"/>
      <c r="O233" s="499"/>
      <c r="P233" s="499"/>
      <c r="Q233" s="499"/>
      <c r="R233" s="499"/>
      <c r="S233" s="499"/>
      <c r="T233" s="499"/>
      <c r="U233" s="499"/>
      <c r="V233" s="499"/>
      <c r="W233" s="499"/>
      <c r="X233" s="499"/>
      <c r="Y233" s="499"/>
      <c r="Z233" s="499"/>
      <c r="AA233" s="499"/>
      <c r="AB233" s="499"/>
      <c r="AC233" s="499"/>
      <c r="AD233" s="499"/>
      <c r="AE233" s="499"/>
      <c r="AF233" s="500"/>
    </row>
    <row r="234" spans="1:36" ht="13.5" customHeight="1">
      <c r="A234" s="615" t="s">
        <v>172</v>
      </c>
      <c r="B234" s="616"/>
      <c r="C234" s="616"/>
      <c r="D234" s="616"/>
      <c r="E234" s="616"/>
      <c r="F234" s="616"/>
      <c r="G234" s="616"/>
      <c r="H234" s="616"/>
      <c r="I234" s="616"/>
      <c r="J234" s="616"/>
      <c r="K234" s="616"/>
      <c r="L234" s="616"/>
      <c r="M234" s="616"/>
      <c r="N234" s="616"/>
      <c r="O234" s="616"/>
      <c r="P234" s="616"/>
      <c r="Q234" s="616"/>
      <c r="R234" s="616"/>
      <c r="S234" s="616"/>
      <c r="T234" s="616"/>
      <c r="U234" s="616"/>
      <c r="V234" s="616"/>
      <c r="W234" s="616"/>
      <c r="X234" s="616"/>
      <c r="Y234" s="616"/>
      <c r="Z234" s="616"/>
      <c r="AA234" s="616"/>
      <c r="AB234" s="616"/>
      <c r="AC234" s="616"/>
      <c r="AD234" s="616"/>
      <c r="AE234" s="616"/>
      <c r="AF234" s="617"/>
    </row>
    <row r="235" spans="1:36" ht="13.5" customHeight="1">
      <c r="A235" s="536" t="s">
        <v>103</v>
      </c>
      <c r="B235" s="536"/>
      <c r="C235" s="453" t="s">
        <v>104</v>
      </c>
      <c r="D235" s="453"/>
      <c r="E235" s="453"/>
      <c r="F235" s="453"/>
      <c r="G235" s="453"/>
      <c r="H235" s="453"/>
      <c r="I235" s="453"/>
      <c r="J235" s="453"/>
      <c r="K235" s="453"/>
      <c r="L235" s="453"/>
      <c r="M235" s="453"/>
      <c r="N235" s="453"/>
      <c r="O235" s="519" t="s">
        <v>105</v>
      </c>
      <c r="P235" s="519"/>
      <c r="Q235" s="529" t="s">
        <v>106</v>
      </c>
      <c r="R235" s="529"/>
      <c r="S235" s="529" t="s">
        <v>107</v>
      </c>
      <c r="T235" s="529"/>
      <c r="U235" s="594" t="s">
        <v>108</v>
      </c>
      <c r="V235" s="594"/>
      <c r="W235" s="594"/>
      <c r="X235" s="594"/>
      <c r="Y235" s="594"/>
      <c r="Z235" s="594"/>
      <c r="AA235" s="594"/>
      <c r="AB235" s="594"/>
      <c r="AC235" s="594"/>
      <c r="AD235" s="595" t="s">
        <v>109</v>
      </c>
      <c r="AE235" s="595"/>
      <c r="AF235" s="595"/>
    </row>
    <row r="236" spans="1:36" ht="40.5" customHeight="1">
      <c r="A236" s="454" t="s">
        <v>1479</v>
      </c>
      <c r="B236" s="455"/>
      <c r="C236" s="456" t="s">
        <v>1594</v>
      </c>
      <c r="D236" s="457"/>
      <c r="E236" s="457"/>
      <c r="F236" s="457"/>
      <c r="G236" s="457"/>
      <c r="H236" s="457"/>
      <c r="I236" s="457"/>
      <c r="J236" s="457"/>
      <c r="K236" s="457"/>
      <c r="L236" s="457"/>
      <c r="M236" s="457"/>
      <c r="N236" s="457"/>
      <c r="O236" s="529">
        <f>IF(Q236="N/A",0,IF(Q236="Yes",2,IF(Q236="Partial",2,IF(Q236="No",2,IF(Q236="",2)))))</f>
        <v>2</v>
      </c>
      <c r="P236" s="529"/>
      <c r="Q236" s="542"/>
      <c r="R236" s="543"/>
      <c r="S236" s="529">
        <f>IF(Q236="N/A",O236,IF(Q236="Yes",O236,IF(Q236="Partial",1,IF(Q236="No",0,IF(Q236="",0)))))</f>
        <v>0</v>
      </c>
      <c r="T236" s="529"/>
      <c r="U236" s="572"/>
      <c r="V236" s="573"/>
      <c r="W236" s="573"/>
      <c r="X236" s="573"/>
      <c r="Y236" s="573"/>
      <c r="Z236" s="573"/>
      <c r="AA236" s="573"/>
      <c r="AB236" s="573"/>
      <c r="AC236" s="574"/>
      <c r="AD236" s="544" t="s">
        <v>1029</v>
      </c>
      <c r="AE236" s="544"/>
      <c r="AF236" s="545"/>
      <c r="AH236" s="108"/>
    </row>
    <row r="237" spans="1:36" ht="13.5" customHeight="1">
      <c r="A237" s="536" t="s">
        <v>121</v>
      </c>
      <c r="B237" s="536"/>
      <c r="C237" s="536"/>
      <c r="D237" s="536"/>
      <c r="E237" s="536"/>
      <c r="F237" s="536"/>
      <c r="G237" s="536"/>
      <c r="H237" s="536"/>
      <c r="I237" s="536"/>
      <c r="J237" s="536"/>
      <c r="K237" s="536"/>
      <c r="L237" s="536"/>
      <c r="M237" s="536"/>
      <c r="N237" s="536"/>
      <c r="O237" s="529">
        <f>SUM(O236:P236)</f>
        <v>2</v>
      </c>
      <c r="P237" s="529"/>
      <c r="Q237" s="529"/>
      <c r="R237" s="529"/>
      <c r="S237" s="529">
        <f>SUM(S236:T236)</f>
        <v>0</v>
      </c>
      <c r="T237" s="529"/>
      <c r="U237" s="592"/>
      <c r="V237" s="592"/>
      <c r="W237" s="592"/>
      <c r="X237" s="592"/>
      <c r="Y237" s="592"/>
      <c r="Z237" s="592"/>
      <c r="AA237" s="592"/>
      <c r="AB237" s="592"/>
      <c r="AC237" s="592"/>
      <c r="AD237" s="593"/>
      <c r="AE237" s="593"/>
      <c r="AF237" s="593"/>
    </row>
    <row r="238" spans="1:36" ht="13.5" customHeight="1"/>
    <row r="239" spans="1:36" ht="13.5" customHeight="1">
      <c r="A239" s="498" t="s">
        <v>173</v>
      </c>
      <c r="B239" s="499"/>
      <c r="C239" s="499"/>
      <c r="D239" s="499"/>
      <c r="E239" s="499"/>
      <c r="F239" s="499"/>
      <c r="G239" s="499"/>
      <c r="H239" s="499"/>
      <c r="I239" s="499"/>
      <c r="J239" s="499"/>
      <c r="K239" s="499"/>
      <c r="L239" s="499"/>
      <c r="M239" s="499"/>
      <c r="N239" s="499"/>
      <c r="O239" s="499"/>
      <c r="P239" s="499"/>
      <c r="Q239" s="499"/>
      <c r="R239" s="499"/>
      <c r="S239" s="499"/>
      <c r="T239" s="499"/>
      <c r="U239" s="499"/>
      <c r="V239" s="499"/>
      <c r="W239" s="499"/>
      <c r="X239" s="499"/>
      <c r="Y239" s="499"/>
      <c r="Z239" s="499"/>
      <c r="AA239" s="499"/>
      <c r="AB239" s="499"/>
      <c r="AC239" s="499"/>
      <c r="AD239" s="499"/>
      <c r="AE239" s="499"/>
      <c r="AF239" s="500"/>
    </row>
    <row r="240" spans="1:36" ht="13.5" customHeight="1">
      <c r="A240" s="615" t="s">
        <v>174</v>
      </c>
      <c r="B240" s="616"/>
      <c r="C240" s="616"/>
      <c r="D240" s="616"/>
      <c r="E240" s="616"/>
      <c r="F240" s="616"/>
      <c r="G240" s="616"/>
      <c r="H240" s="616"/>
      <c r="I240" s="616"/>
      <c r="J240" s="616"/>
      <c r="K240" s="616"/>
      <c r="L240" s="616"/>
      <c r="M240" s="616"/>
      <c r="N240" s="616"/>
      <c r="O240" s="616"/>
      <c r="P240" s="616"/>
      <c r="Q240" s="616"/>
      <c r="R240" s="616"/>
      <c r="S240" s="616"/>
      <c r="T240" s="616"/>
      <c r="U240" s="616"/>
      <c r="V240" s="616"/>
      <c r="W240" s="616"/>
      <c r="X240" s="616"/>
      <c r="Y240" s="616"/>
      <c r="Z240" s="616"/>
      <c r="AA240" s="616"/>
      <c r="AB240" s="616"/>
      <c r="AC240" s="616"/>
      <c r="AD240" s="616"/>
      <c r="AE240" s="616"/>
      <c r="AF240" s="617"/>
    </row>
    <row r="241" spans="1:34" ht="13.5" customHeight="1">
      <c r="A241" s="536" t="s">
        <v>103</v>
      </c>
      <c r="B241" s="536"/>
      <c r="C241" s="453" t="s">
        <v>104</v>
      </c>
      <c r="D241" s="453"/>
      <c r="E241" s="453"/>
      <c r="F241" s="453"/>
      <c r="G241" s="453"/>
      <c r="H241" s="453"/>
      <c r="I241" s="453"/>
      <c r="J241" s="453"/>
      <c r="K241" s="453"/>
      <c r="L241" s="453"/>
      <c r="M241" s="453"/>
      <c r="N241" s="453"/>
      <c r="O241" s="519" t="s">
        <v>105</v>
      </c>
      <c r="P241" s="519"/>
      <c r="Q241" s="529" t="s">
        <v>106</v>
      </c>
      <c r="R241" s="529"/>
      <c r="S241" s="529" t="s">
        <v>107</v>
      </c>
      <c r="T241" s="529"/>
      <c r="U241" s="453" t="s">
        <v>108</v>
      </c>
      <c r="V241" s="453"/>
      <c r="W241" s="453"/>
      <c r="X241" s="453"/>
      <c r="Y241" s="453"/>
      <c r="Z241" s="453"/>
      <c r="AA241" s="453"/>
      <c r="AB241" s="453"/>
      <c r="AC241" s="453"/>
      <c r="AD241" s="519" t="s">
        <v>109</v>
      </c>
      <c r="AE241" s="519"/>
      <c r="AF241" s="519"/>
    </row>
    <row r="242" spans="1:34" ht="13.5" customHeight="1">
      <c r="A242" s="536"/>
      <c r="B242" s="536"/>
      <c r="C242" s="453"/>
      <c r="D242" s="453"/>
      <c r="E242" s="453"/>
      <c r="F242" s="453"/>
      <c r="G242" s="453"/>
      <c r="H242" s="453"/>
      <c r="I242" s="453"/>
      <c r="J242" s="453"/>
      <c r="K242" s="453"/>
      <c r="L242" s="453"/>
      <c r="M242" s="453"/>
      <c r="N242" s="453"/>
      <c r="O242" s="519"/>
      <c r="P242" s="519"/>
      <c r="Q242" s="529"/>
      <c r="R242" s="529"/>
      <c r="S242" s="529"/>
      <c r="T242" s="529"/>
      <c r="U242" s="453"/>
      <c r="V242" s="453"/>
      <c r="W242" s="453"/>
      <c r="X242" s="453"/>
      <c r="Y242" s="453"/>
      <c r="Z242" s="453"/>
      <c r="AA242" s="453"/>
      <c r="AB242" s="453"/>
      <c r="AC242" s="453"/>
      <c r="AD242" s="519"/>
      <c r="AE242" s="519"/>
      <c r="AF242" s="519"/>
    </row>
    <row r="243" spans="1:34" ht="13.5" customHeight="1">
      <c r="A243" s="560" t="s">
        <v>1480</v>
      </c>
      <c r="B243" s="561"/>
      <c r="C243" s="486" t="s">
        <v>175</v>
      </c>
      <c r="D243" s="487"/>
      <c r="E243" s="487"/>
      <c r="F243" s="487"/>
      <c r="G243" s="487"/>
      <c r="H243" s="487"/>
      <c r="I243" s="487"/>
      <c r="J243" s="487"/>
      <c r="K243" s="487"/>
      <c r="L243" s="487"/>
      <c r="M243" s="487"/>
      <c r="N243" s="488"/>
      <c r="O243" s="529">
        <f>IF(Q243="N/A",0,IF(Q243="Yes",5,IF(Q243="Partial",5,IF(Q243="No",5,IF(Q243="",5)))))</f>
        <v>5</v>
      </c>
      <c r="P243" s="529"/>
      <c r="Q243" s="542"/>
      <c r="R243" s="543"/>
      <c r="S243" s="529">
        <f>IF(Q243="N/A",O243,IF(Q243="Yes",O243,IF(Q243="Partial",1,IF(Q243="No",0,IF(Q243="",0)))))</f>
        <v>0</v>
      </c>
      <c r="T243" s="529"/>
      <c r="U243" s="569"/>
      <c r="V243" s="570"/>
      <c r="W243" s="570"/>
      <c r="X243" s="570"/>
      <c r="Y243" s="570"/>
      <c r="Z243" s="570"/>
      <c r="AA243" s="570"/>
      <c r="AB243" s="570"/>
      <c r="AC243" s="571"/>
      <c r="AD243" s="537" t="s">
        <v>176</v>
      </c>
      <c r="AE243" s="538"/>
      <c r="AF243" s="539"/>
    </row>
    <row r="244" spans="1:34" ht="27" customHeight="1">
      <c r="A244" s="560" t="s">
        <v>1481</v>
      </c>
      <c r="B244" s="561"/>
      <c r="C244" s="530" t="s">
        <v>177</v>
      </c>
      <c r="D244" s="531"/>
      <c r="E244" s="531"/>
      <c r="F244" s="531"/>
      <c r="G244" s="531"/>
      <c r="H244" s="531"/>
      <c r="I244" s="531"/>
      <c r="J244" s="531"/>
      <c r="K244" s="531"/>
      <c r="L244" s="531"/>
      <c r="M244" s="531"/>
      <c r="N244" s="532"/>
      <c r="O244" s="508">
        <v>3</v>
      </c>
      <c r="P244" s="509"/>
      <c r="Q244" s="542"/>
      <c r="R244" s="543"/>
      <c r="S244" s="529">
        <f>IF(Q244="N/A",O244,IF(Q244="Yes",O244,IF(Q244="Partial",1,IF(Q244="No",0,IF(Q244="",0)))))</f>
        <v>0</v>
      </c>
      <c r="T244" s="529"/>
      <c r="U244" s="569"/>
      <c r="V244" s="570"/>
      <c r="W244" s="570"/>
      <c r="X244" s="570"/>
      <c r="Y244" s="570"/>
      <c r="Z244" s="570"/>
      <c r="AA244" s="570"/>
      <c r="AB244" s="570"/>
      <c r="AC244" s="571"/>
      <c r="AD244" s="537" t="s">
        <v>178</v>
      </c>
      <c r="AE244" s="538"/>
      <c r="AF244" s="539"/>
    </row>
    <row r="245" spans="1:34" ht="13.5" customHeight="1">
      <c r="A245" s="536" t="s">
        <v>121</v>
      </c>
      <c r="B245" s="536"/>
      <c r="C245" s="536"/>
      <c r="D245" s="536"/>
      <c r="E245" s="536"/>
      <c r="F245" s="536"/>
      <c r="G245" s="536"/>
      <c r="H245" s="536"/>
      <c r="I245" s="536"/>
      <c r="J245" s="536"/>
      <c r="K245" s="536"/>
      <c r="L245" s="536"/>
      <c r="M245" s="536"/>
      <c r="N245" s="536"/>
      <c r="O245" s="529">
        <f>SUM(O243:P244)</f>
        <v>8</v>
      </c>
      <c r="P245" s="529"/>
      <c r="Q245" s="529"/>
      <c r="R245" s="529"/>
      <c r="S245" s="529">
        <f>SUM(S243:T244)</f>
        <v>0</v>
      </c>
      <c r="T245" s="529"/>
      <c r="U245" s="519"/>
      <c r="V245" s="519"/>
      <c r="W245" s="519"/>
      <c r="X245" s="519"/>
      <c r="Y245" s="519"/>
      <c r="Z245" s="519"/>
      <c r="AA245" s="519"/>
      <c r="AB245" s="519"/>
      <c r="AC245" s="519"/>
      <c r="AD245" s="591"/>
      <c r="AE245" s="591"/>
      <c r="AF245" s="591"/>
    </row>
    <row r="246" spans="1:34" ht="13.5" customHeight="1"/>
    <row r="247" spans="1:34" ht="13.5" customHeight="1">
      <c r="A247" s="498" t="s">
        <v>179</v>
      </c>
      <c r="B247" s="499"/>
      <c r="C247" s="499"/>
      <c r="D247" s="499"/>
      <c r="E247" s="499"/>
      <c r="F247" s="499"/>
      <c r="G247" s="499"/>
      <c r="H247" s="499"/>
      <c r="I247" s="499"/>
      <c r="J247" s="499"/>
      <c r="K247" s="499"/>
      <c r="L247" s="499"/>
      <c r="M247" s="499"/>
      <c r="N247" s="499"/>
      <c r="O247" s="499"/>
      <c r="P247" s="499"/>
      <c r="Q247" s="499"/>
      <c r="R247" s="499"/>
      <c r="S247" s="499"/>
      <c r="T247" s="499"/>
      <c r="U247" s="499"/>
      <c r="V247" s="499"/>
      <c r="W247" s="499"/>
      <c r="X247" s="499"/>
      <c r="Y247" s="499"/>
      <c r="Z247" s="499"/>
      <c r="AA247" s="499"/>
      <c r="AB247" s="499"/>
      <c r="AC247" s="499"/>
      <c r="AD247" s="499"/>
      <c r="AE247" s="499"/>
      <c r="AF247" s="500"/>
    </row>
    <row r="248" spans="1:34" ht="13.5" customHeight="1">
      <c r="A248" s="615" t="s">
        <v>180</v>
      </c>
      <c r="B248" s="616"/>
      <c r="C248" s="616"/>
      <c r="D248" s="616"/>
      <c r="E248" s="616"/>
      <c r="F248" s="616"/>
      <c r="G248" s="616"/>
      <c r="H248" s="616"/>
      <c r="I248" s="616"/>
      <c r="J248" s="616"/>
      <c r="K248" s="616"/>
      <c r="L248" s="616"/>
      <c r="M248" s="616"/>
      <c r="N248" s="616"/>
      <c r="O248" s="616"/>
      <c r="P248" s="616"/>
      <c r="Q248" s="616"/>
      <c r="R248" s="616"/>
      <c r="S248" s="616"/>
      <c r="T248" s="616"/>
      <c r="U248" s="616"/>
      <c r="V248" s="616"/>
      <c r="W248" s="616"/>
      <c r="X248" s="616"/>
      <c r="Y248" s="616"/>
      <c r="Z248" s="616"/>
      <c r="AA248" s="616"/>
      <c r="AB248" s="616"/>
      <c r="AC248" s="616"/>
      <c r="AD248" s="616"/>
      <c r="AE248" s="616"/>
      <c r="AF248" s="617"/>
    </row>
    <row r="249" spans="1:34" ht="13.5" customHeight="1">
      <c r="A249" s="575" t="s">
        <v>103</v>
      </c>
      <c r="B249" s="576"/>
      <c r="C249" s="579" t="s">
        <v>104</v>
      </c>
      <c r="D249" s="580"/>
      <c r="E249" s="580"/>
      <c r="F249" s="580"/>
      <c r="G249" s="580"/>
      <c r="H249" s="580"/>
      <c r="I249" s="580"/>
      <c r="J249" s="580"/>
      <c r="K249" s="580"/>
      <c r="L249" s="580"/>
      <c r="M249" s="580"/>
      <c r="N249" s="581"/>
      <c r="O249" s="585" t="s">
        <v>105</v>
      </c>
      <c r="P249" s="586"/>
      <c r="Q249" s="513" t="s">
        <v>106</v>
      </c>
      <c r="R249" s="514"/>
      <c r="S249" s="513" t="s">
        <v>107</v>
      </c>
      <c r="T249" s="514"/>
      <c r="U249" s="579" t="s">
        <v>108</v>
      </c>
      <c r="V249" s="580"/>
      <c r="W249" s="580"/>
      <c r="X249" s="580"/>
      <c r="Y249" s="580"/>
      <c r="Z249" s="580"/>
      <c r="AA249" s="580"/>
      <c r="AB249" s="580"/>
      <c r="AC249" s="581"/>
      <c r="AD249" s="585" t="s">
        <v>109</v>
      </c>
      <c r="AE249" s="589"/>
      <c r="AF249" s="586"/>
    </row>
    <row r="250" spans="1:34" ht="13.5" customHeight="1">
      <c r="A250" s="577"/>
      <c r="B250" s="578"/>
      <c r="C250" s="582"/>
      <c r="D250" s="583"/>
      <c r="E250" s="583"/>
      <c r="F250" s="583"/>
      <c r="G250" s="583"/>
      <c r="H250" s="583"/>
      <c r="I250" s="583"/>
      <c r="J250" s="583"/>
      <c r="K250" s="583"/>
      <c r="L250" s="583"/>
      <c r="M250" s="583"/>
      <c r="N250" s="584"/>
      <c r="O250" s="587"/>
      <c r="P250" s="588"/>
      <c r="Q250" s="517"/>
      <c r="R250" s="518"/>
      <c r="S250" s="517"/>
      <c r="T250" s="518"/>
      <c r="U250" s="582"/>
      <c r="V250" s="583"/>
      <c r="W250" s="583"/>
      <c r="X250" s="583"/>
      <c r="Y250" s="583"/>
      <c r="Z250" s="583"/>
      <c r="AA250" s="583"/>
      <c r="AB250" s="583"/>
      <c r="AC250" s="584"/>
      <c r="AD250" s="587"/>
      <c r="AE250" s="590"/>
      <c r="AF250" s="588"/>
    </row>
    <row r="251" spans="1:34" ht="67.5" customHeight="1">
      <c r="A251" s="560" t="s">
        <v>1482</v>
      </c>
      <c r="B251" s="561"/>
      <c r="C251" s="452" t="s">
        <v>1574</v>
      </c>
      <c r="D251" s="452"/>
      <c r="E251" s="452"/>
      <c r="F251" s="452"/>
      <c r="G251" s="452"/>
      <c r="H251" s="452"/>
      <c r="I251" s="452"/>
      <c r="J251" s="452"/>
      <c r="K251" s="452"/>
      <c r="L251" s="452"/>
      <c r="M251" s="452"/>
      <c r="N251" s="452"/>
      <c r="O251" s="566">
        <f>IF(Q251="N/A",0,IF(Q251="Yes",2,IF(Q251="Partial",2,IF(Q251="No",2,IF(Q251="",2)))))</f>
        <v>2</v>
      </c>
      <c r="P251" s="567"/>
      <c r="Q251" s="555"/>
      <c r="R251" s="556"/>
      <c r="S251" s="529">
        <f>IF(Q251="N/A",O251,IF(Q251="Yes",O251,IF(Q251="Partial",1,IF(Q251="No",0,IF(Q251="",0)))))</f>
        <v>0</v>
      </c>
      <c r="T251" s="529"/>
      <c r="U251" s="475"/>
      <c r="V251" s="473"/>
      <c r="W251" s="473"/>
      <c r="X251" s="473"/>
      <c r="Y251" s="473"/>
      <c r="Z251" s="473"/>
      <c r="AA251" s="473"/>
      <c r="AB251" s="473"/>
      <c r="AC251" s="474"/>
      <c r="AD251" s="562" t="s">
        <v>1325</v>
      </c>
      <c r="AE251" s="563"/>
      <c r="AF251" s="564"/>
      <c r="AH251" s="108"/>
    </row>
    <row r="252" spans="1:34" ht="27" customHeight="1">
      <c r="A252" s="560" t="s">
        <v>1483</v>
      </c>
      <c r="B252" s="561"/>
      <c r="C252" s="452" t="s">
        <v>1575</v>
      </c>
      <c r="D252" s="452"/>
      <c r="E252" s="452"/>
      <c r="F252" s="452"/>
      <c r="G252" s="452"/>
      <c r="H252" s="452"/>
      <c r="I252" s="452"/>
      <c r="J252" s="452"/>
      <c r="K252" s="452"/>
      <c r="L252" s="452"/>
      <c r="M252" s="452"/>
      <c r="N252" s="452"/>
      <c r="O252" s="566">
        <f>IF(Q252="N/A",0,IF(Q252="Yes",2,IF(Q252="Partial",2,IF(Q252="No",2,IF(Q252="",2)))))</f>
        <v>2</v>
      </c>
      <c r="P252" s="567"/>
      <c r="Q252" s="555"/>
      <c r="R252" s="556"/>
      <c r="S252" s="529">
        <f>IF(Q252="N/A",O252,IF(Q252="Yes",O252,IF(Q252="Partial",1,IF(Q252="No",0,IF(Q252="",0)))))</f>
        <v>0</v>
      </c>
      <c r="T252" s="529"/>
      <c r="U252" s="475"/>
      <c r="V252" s="473"/>
      <c r="W252" s="473"/>
      <c r="X252" s="473"/>
      <c r="Y252" s="473"/>
      <c r="Z252" s="473"/>
      <c r="AA252" s="473"/>
      <c r="AB252" s="473"/>
      <c r="AC252" s="474"/>
      <c r="AD252" s="562" t="s">
        <v>1325</v>
      </c>
      <c r="AE252" s="563"/>
      <c r="AF252" s="564"/>
      <c r="AH252" s="108"/>
    </row>
    <row r="253" spans="1:34" ht="13.5" customHeight="1">
      <c r="A253" s="536" t="s">
        <v>121</v>
      </c>
      <c r="B253" s="536"/>
      <c r="C253" s="536"/>
      <c r="D253" s="536"/>
      <c r="E253" s="536"/>
      <c r="F253" s="536"/>
      <c r="G253" s="536"/>
      <c r="H253" s="536"/>
      <c r="I253" s="536"/>
      <c r="J253" s="536"/>
      <c r="K253" s="536"/>
      <c r="L253" s="536"/>
      <c r="M253" s="536"/>
      <c r="N253" s="536"/>
      <c r="O253" s="529">
        <f>SUM(O251:P252)</f>
        <v>4</v>
      </c>
      <c r="P253" s="529"/>
      <c r="Q253" s="529"/>
      <c r="R253" s="529"/>
      <c r="S253" s="529">
        <f>SUM(S251:T252)</f>
        <v>0</v>
      </c>
      <c r="T253" s="529"/>
      <c r="U253" s="519"/>
      <c r="V253" s="519"/>
      <c r="W253" s="519"/>
      <c r="X253" s="519"/>
      <c r="Y253" s="519"/>
      <c r="Z253" s="519"/>
      <c r="AA253" s="519"/>
      <c r="AB253" s="519"/>
      <c r="AC253" s="519"/>
      <c r="AD253" s="453"/>
      <c r="AE253" s="453"/>
      <c r="AF253" s="453"/>
    </row>
    <row r="254" spans="1:34" ht="13.5" customHeight="1"/>
    <row r="255" spans="1:34" ht="13.5" customHeight="1">
      <c r="A255" s="498" t="s">
        <v>181</v>
      </c>
      <c r="B255" s="499"/>
      <c r="C255" s="499"/>
      <c r="D255" s="499"/>
      <c r="E255" s="499"/>
      <c r="F255" s="499"/>
      <c r="G255" s="499"/>
      <c r="H255" s="499"/>
      <c r="I255" s="499"/>
      <c r="J255" s="499"/>
      <c r="K255" s="499"/>
      <c r="L255" s="499"/>
      <c r="M255" s="499"/>
      <c r="N255" s="499"/>
      <c r="O255" s="499"/>
      <c r="P255" s="499"/>
      <c r="Q255" s="499"/>
      <c r="R255" s="499"/>
      <c r="S255" s="499"/>
      <c r="T255" s="499"/>
      <c r="U255" s="499"/>
      <c r="V255" s="499"/>
      <c r="W255" s="499"/>
      <c r="X255" s="499"/>
      <c r="Y255" s="499"/>
      <c r="Z255" s="499"/>
      <c r="AA255" s="499"/>
      <c r="AB255" s="499"/>
      <c r="AC255" s="499"/>
      <c r="AD255" s="499"/>
      <c r="AE255" s="499"/>
      <c r="AF255" s="500"/>
    </row>
    <row r="256" spans="1:34" ht="13.5" customHeight="1">
      <c r="A256" s="615" t="s">
        <v>182</v>
      </c>
      <c r="B256" s="616"/>
      <c r="C256" s="616"/>
      <c r="D256" s="616"/>
      <c r="E256" s="616"/>
      <c r="F256" s="616"/>
      <c r="G256" s="616"/>
      <c r="H256" s="616"/>
      <c r="I256" s="616"/>
      <c r="J256" s="616"/>
      <c r="K256" s="616"/>
      <c r="L256" s="616"/>
      <c r="M256" s="616"/>
      <c r="N256" s="616"/>
      <c r="O256" s="616"/>
      <c r="P256" s="616"/>
      <c r="Q256" s="616"/>
      <c r="R256" s="616"/>
      <c r="S256" s="616"/>
      <c r="T256" s="616"/>
      <c r="U256" s="616"/>
      <c r="V256" s="616"/>
      <c r="W256" s="616"/>
      <c r="X256" s="616"/>
      <c r="Y256" s="616"/>
      <c r="Z256" s="616"/>
      <c r="AA256" s="616"/>
      <c r="AB256" s="616"/>
      <c r="AC256" s="616"/>
      <c r="AD256" s="616"/>
      <c r="AE256" s="616"/>
      <c r="AF256" s="617"/>
    </row>
    <row r="257" spans="1:40" ht="13.5" customHeight="1">
      <c r="A257" s="536" t="s">
        <v>103</v>
      </c>
      <c r="B257" s="536"/>
      <c r="C257" s="453" t="s">
        <v>104</v>
      </c>
      <c r="D257" s="453"/>
      <c r="E257" s="453"/>
      <c r="F257" s="453"/>
      <c r="G257" s="453"/>
      <c r="H257" s="453"/>
      <c r="I257" s="453"/>
      <c r="J257" s="453"/>
      <c r="K257" s="453"/>
      <c r="L257" s="453"/>
      <c r="M257" s="453"/>
      <c r="N257" s="453"/>
      <c r="O257" s="519" t="s">
        <v>105</v>
      </c>
      <c r="P257" s="519"/>
      <c r="Q257" s="529" t="s">
        <v>106</v>
      </c>
      <c r="R257" s="529"/>
      <c r="S257" s="529" t="s">
        <v>107</v>
      </c>
      <c r="T257" s="529"/>
      <c r="U257" s="453" t="s">
        <v>108</v>
      </c>
      <c r="V257" s="453"/>
      <c r="W257" s="453"/>
      <c r="X257" s="453"/>
      <c r="Y257" s="453"/>
      <c r="Z257" s="453"/>
      <c r="AA257" s="453"/>
      <c r="AB257" s="453"/>
      <c r="AC257" s="453"/>
      <c r="AD257" s="519" t="s">
        <v>109</v>
      </c>
      <c r="AE257" s="519"/>
      <c r="AF257" s="519"/>
    </row>
    <row r="258" spans="1:40" ht="13.5" customHeight="1">
      <c r="A258" s="536"/>
      <c r="B258" s="536"/>
      <c r="C258" s="453"/>
      <c r="D258" s="453"/>
      <c r="E258" s="453"/>
      <c r="F258" s="453"/>
      <c r="G258" s="453"/>
      <c r="H258" s="453"/>
      <c r="I258" s="453"/>
      <c r="J258" s="453"/>
      <c r="K258" s="453"/>
      <c r="L258" s="453"/>
      <c r="M258" s="453"/>
      <c r="N258" s="453"/>
      <c r="O258" s="519"/>
      <c r="P258" s="519"/>
      <c r="Q258" s="529"/>
      <c r="R258" s="529"/>
      <c r="S258" s="529"/>
      <c r="T258" s="529"/>
      <c r="U258" s="453"/>
      <c r="V258" s="453"/>
      <c r="W258" s="453"/>
      <c r="X258" s="453"/>
      <c r="Y258" s="453"/>
      <c r="Z258" s="453"/>
      <c r="AA258" s="453"/>
      <c r="AB258" s="453"/>
      <c r="AC258" s="453"/>
      <c r="AD258" s="519"/>
      <c r="AE258" s="519"/>
      <c r="AF258" s="519"/>
    </row>
    <row r="259" spans="1:40" ht="40.5" customHeight="1">
      <c r="A259" s="454" t="s">
        <v>1484</v>
      </c>
      <c r="B259" s="455"/>
      <c r="C259" s="557" t="s">
        <v>183</v>
      </c>
      <c r="D259" s="557"/>
      <c r="E259" s="557"/>
      <c r="F259" s="557"/>
      <c r="G259" s="557"/>
      <c r="H259" s="557"/>
      <c r="I259" s="557"/>
      <c r="J259" s="557"/>
      <c r="K259" s="557"/>
      <c r="L259" s="557"/>
      <c r="M259" s="557"/>
      <c r="N259" s="557"/>
      <c r="O259" s="513">
        <f>IF(Q259="N/A",0,IF(Q259="Answer all sub questions",2,IF(Q259="Yes",2,IF(Q259="Partial",2,IF(Q259="No",2,IF(Q259="",2))))))</f>
        <v>2</v>
      </c>
      <c r="P259" s="514"/>
      <c r="Q259" s="519" t="str">
        <f>IF(AJ261&gt;3,"Answer all sub questions",IF(AJ261=(2*1.001),"N/A",IF(AJ261&gt;=2,"Yes",IF(AJ261=1.001,"No",IF(AJ261=0,"No",IF(AJ261&gt;=0.5,"Partial",IF(AJ261&lt;=1.5,"Partial")))))))</f>
        <v>Answer all sub questions</v>
      </c>
      <c r="R259" s="519"/>
      <c r="S259" s="513">
        <f>IF(Q259="N/A",O259,IF(Q259="Answer all sub questions",0,IF(Q259="Yes",O259,IF(Q259="Partial",1,IF(Q259="No",0,IF(Q259="",0))))))</f>
        <v>0</v>
      </c>
      <c r="T259" s="514"/>
      <c r="U259" s="475"/>
      <c r="V259" s="473"/>
      <c r="W259" s="473"/>
      <c r="X259" s="473"/>
      <c r="Y259" s="473"/>
      <c r="Z259" s="473"/>
      <c r="AA259" s="473"/>
      <c r="AB259" s="473"/>
      <c r="AC259" s="474"/>
      <c r="AD259" s="520" t="s">
        <v>184</v>
      </c>
      <c r="AE259" s="521"/>
      <c r="AF259" s="522"/>
      <c r="AH259" s="108"/>
      <c r="AJ259" s="108"/>
    </row>
    <row r="260" spans="1:40" ht="13.5" customHeight="1">
      <c r="A260" s="463"/>
      <c r="B260" s="465"/>
      <c r="C260" s="136"/>
      <c r="D260" s="501" t="s">
        <v>1717</v>
      </c>
      <c r="E260" s="558"/>
      <c r="F260" s="558"/>
      <c r="G260" s="558"/>
      <c r="H260" s="558"/>
      <c r="I260" s="558"/>
      <c r="J260" s="558"/>
      <c r="K260" s="558"/>
      <c r="L260" s="558"/>
      <c r="M260" s="558"/>
      <c r="N260" s="559"/>
      <c r="O260" s="515"/>
      <c r="P260" s="516"/>
      <c r="Q260" s="555"/>
      <c r="R260" s="556"/>
      <c r="S260" s="515"/>
      <c r="T260" s="516"/>
      <c r="U260" s="475"/>
      <c r="V260" s="473"/>
      <c r="W260" s="473"/>
      <c r="X260" s="473"/>
      <c r="Y260" s="473"/>
      <c r="Z260" s="473"/>
      <c r="AA260" s="473"/>
      <c r="AB260" s="473"/>
      <c r="AC260" s="474"/>
      <c r="AD260" s="523"/>
      <c r="AE260" s="524"/>
      <c r="AF260" s="525"/>
      <c r="AH260" s="108"/>
      <c r="AI260" s="95">
        <f t="shared" ref="AI260:AI261" si="3">IF(Q260="",100,IF(Q260="Yes",1,IF(Q260="No",0,IF(Q260="Partial",0.5,IF(Q260="N/A",1.001)))))</f>
        <v>100</v>
      </c>
      <c r="AJ260" s="122"/>
    </row>
    <row r="261" spans="1:40" ht="13.5" customHeight="1">
      <c r="A261" s="463"/>
      <c r="B261" s="465"/>
      <c r="C261" s="124"/>
      <c r="D261" s="501" t="s">
        <v>1718</v>
      </c>
      <c r="E261" s="558"/>
      <c r="F261" s="558"/>
      <c r="G261" s="558"/>
      <c r="H261" s="558"/>
      <c r="I261" s="558"/>
      <c r="J261" s="558"/>
      <c r="K261" s="558"/>
      <c r="L261" s="558"/>
      <c r="M261" s="558"/>
      <c r="N261" s="559"/>
      <c r="O261" s="515"/>
      <c r="P261" s="516"/>
      <c r="Q261" s="555"/>
      <c r="R261" s="556"/>
      <c r="S261" s="515"/>
      <c r="T261" s="516"/>
      <c r="U261" s="475"/>
      <c r="V261" s="473"/>
      <c r="W261" s="473"/>
      <c r="X261" s="473"/>
      <c r="Y261" s="473"/>
      <c r="Z261" s="473"/>
      <c r="AA261" s="473"/>
      <c r="AB261" s="473"/>
      <c r="AC261" s="474"/>
      <c r="AD261" s="523"/>
      <c r="AE261" s="524"/>
      <c r="AF261" s="525"/>
      <c r="AH261" s="108"/>
      <c r="AI261" s="95">
        <f t="shared" si="3"/>
        <v>100</v>
      </c>
      <c r="AJ261" s="95">
        <f>SUM(AI260:AI261)</f>
        <v>200</v>
      </c>
    </row>
    <row r="262" spans="1:40" ht="40.5" customHeight="1">
      <c r="A262" s="454" t="s">
        <v>1485</v>
      </c>
      <c r="B262" s="455"/>
      <c r="C262" s="557" t="s">
        <v>1415</v>
      </c>
      <c r="D262" s="557"/>
      <c r="E262" s="557"/>
      <c r="F262" s="557"/>
      <c r="G262" s="557"/>
      <c r="H262" s="557"/>
      <c r="I262" s="557"/>
      <c r="J262" s="557"/>
      <c r="K262" s="557"/>
      <c r="L262" s="557"/>
      <c r="M262" s="557"/>
      <c r="N262" s="557"/>
      <c r="O262" s="513">
        <f>IF(Q262="N/A",0,IF(Q262="Answer all sub questions",2,IF(Q262="Yes",2,IF(Q262="Partial",2,IF(Q262="No",2,IF(Q262="",2))))))</f>
        <v>2</v>
      </c>
      <c r="P262" s="514"/>
      <c r="Q262" s="519" t="str">
        <f>IF(AJ264&gt;3,"Answer all sub questions",IF(AJ264=(2*1.001),"N/A",IF(AJ264&gt;=2,"Yes",IF(AJ264=1.001,"No",IF(AJ264=0,"No",IF(AJ264&gt;=0.5,"Partial",IF(AJ264&lt;=1.5,"Partial")))))))</f>
        <v>Answer all sub questions</v>
      </c>
      <c r="R262" s="519"/>
      <c r="S262" s="513">
        <f>IF(Q262="N/A",O262,IF(Q262="Answer all sub questions",0,IF(Q262="Yes",O262,IF(Q262="Partial",1,IF(Q262="No",0,IF(Q262="",0))))))</f>
        <v>0</v>
      </c>
      <c r="T262" s="514"/>
      <c r="U262" s="475"/>
      <c r="V262" s="473"/>
      <c r="W262" s="473"/>
      <c r="X262" s="473"/>
      <c r="Y262" s="473"/>
      <c r="Z262" s="473"/>
      <c r="AA262" s="473"/>
      <c r="AB262" s="473"/>
      <c r="AC262" s="474"/>
      <c r="AD262" s="520" t="s">
        <v>185</v>
      </c>
      <c r="AE262" s="521"/>
      <c r="AF262" s="522"/>
      <c r="AH262" s="108"/>
      <c r="AJ262" s="108"/>
    </row>
    <row r="263" spans="1:40" ht="27" customHeight="1">
      <c r="A263" s="463"/>
      <c r="B263" s="465"/>
      <c r="C263" s="136"/>
      <c r="D263" s="558" t="s">
        <v>1416</v>
      </c>
      <c r="E263" s="558"/>
      <c r="F263" s="558"/>
      <c r="G263" s="558"/>
      <c r="H263" s="558"/>
      <c r="I263" s="558"/>
      <c r="J263" s="558"/>
      <c r="K263" s="558"/>
      <c r="L263" s="558"/>
      <c r="M263" s="558"/>
      <c r="N263" s="559"/>
      <c r="O263" s="675"/>
      <c r="P263" s="516"/>
      <c r="Q263" s="555"/>
      <c r="R263" s="556"/>
      <c r="S263" s="515"/>
      <c r="T263" s="516"/>
      <c r="U263" s="475"/>
      <c r="V263" s="473"/>
      <c r="W263" s="473"/>
      <c r="X263" s="473"/>
      <c r="Y263" s="473"/>
      <c r="Z263" s="473"/>
      <c r="AA263" s="473"/>
      <c r="AB263" s="473"/>
      <c r="AC263" s="474"/>
      <c r="AD263" s="523"/>
      <c r="AE263" s="524"/>
      <c r="AF263" s="525"/>
      <c r="AH263" s="108"/>
      <c r="AI263" s="95">
        <f t="shared" ref="AI263:AI264" si="4">IF(Q263="",100,IF(Q263="Yes",1,IF(Q263="No",0,IF(Q263="Partial",0.5,IF(Q263="N/A",1.001)))))</f>
        <v>100</v>
      </c>
      <c r="AJ263" s="122"/>
    </row>
    <row r="264" spans="1:40" ht="40.5" customHeight="1">
      <c r="A264" s="463"/>
      <c r="B264" s="465"/>
      <c r="C264" s="137"/>
      <c r="D264" s="554" t="s">
        <v>1612</v>
      </c>
      <c r="E264" s="554"/>
      <c r="F264" s="554"/>
      <c r="G264" s="554"/>
      <c r="H264" s="554"/>
      <c r="I264" s="554"/>
      <c r="J264" s="554"/>
      <c r="K264" s="554"/>
      <c r="L264" s="554"/>
      <c r="M264" s="554"/>
      <c r="N264" s="596"/>
      <c r="O264" s="515"/>
      <c r="P264" s="516"/>
      <c r="Q264" s="555"/>
      <c r="R264" s="556"/>
      <c r="S264" s="515"/>
      <c r="T264" s="516"/>
      <c r="U264" s="475"/>
      <c r="V264" s="473"/>
      <c r="W264" s="473"/>
      <c r="X264" s="473"/>
      <c r="Y264" s="473"/>
      <c r="Z264" s="473"/>
      <c r="AA264" s="473"/>
      <c r="AB264" s="473"/>
      <c r="AC264" s="474"/>
      <c r="AD264" s="523"/>
      <c r="AE264" s="524"/>
      <c r="AF264" s="525"/>
      <c r="AH264" s="108"/>
      <c r="AI264" s="95">
        <f t="shared" si="4"/>
        <v>100</v>
      </c>
      <c r="AJ264" s="95">
        <f>SUM(AI263:AI264)</f>
        <v>200</v>
      </c>
    </row>
    <row r="265" spans="1:40" ht="13.5" customHeight="1">
      <c r="A265" s="536" t="s">
        <v>121</v>
      </c>
      <c r="B265" s="536"/>
      <c r="C265" s="536"/>
      <c r="D265" s="536"/>
      <c r="E265" s="536"/>
      <c r="F265" s="536"/>
      <c r="G265" s="536"/>
      <c r="H265" s="536"/>
      <c r="I265" s="536"/>
      <c r="J265" s="536"/>
      <c r="K265" s="536"/>
      <c r="L265" s="536"/>
      <c r="M265" s="536"/>
      <c r="N265" s="536"/>
      <c r="O265" s="529">
        <f>SUM(O259:P264)</f>
        <v>4</v>
      </c>
      <c r="P265" s="529"/>
      <c r="Q265" s="529"/>
      <c r="R265" s="529"/>
      <c r="S265" s="529">
        <f>SUM(S259:T264)</f>
        <v>0</v>
      </c>
      <c r="T265" s="529"/>
      <c r="U265" s="519"/>
      <c r="V265" s="519"/>
      <c r="W265" s="519"/>
      <c r="X265" s="519"/>
      <c r="Y265" s="519"/>
      <c r="Z265" s="519"/>
      <c r="AA265" s="519"/>
      <c r="AB265" s="519"/>
      <c r="AC265" s="519"/>
      <c r="AD265" s="453"/>
      <c r="AE265" s="453"/>
      <c r="AF265" s="453"/>
    </row>
    <row r="266" spans="1:40" ht="13.5" customHeight="1"/>
    <row r="267" spans="1:40" ht="13.5" customHeight="1">
      <c r="A267" s="568" t="s">
        <v>186</v>
      </c>
      <c r="B267" s="568"/>
      <c r="C267" s="568"/>
      <c r="D267" s="568"/>
      <c r="E267" s="568"/>
      <c r="F267" s="568"/>
      <c r="G267" s="568"/>
      <c r="H267" s="568"/>
      <c r="I267" s="568"/>
      <c r="J267" s="568"/>
      <c r="K267" s="568"/>
      <c r="L267" s="568"/>
      <c r="M267" s="568"/>
      <c r="N267" s="568"/>
      <c r="O267" s="568"/>
      <c r="P267" s="568"/>
      <c r="Q267" s="568"/>
      <c r="R267" s="568"/>
      <c r="S267" s="568"/>
      <c r="T267" s="568"/>
      <c r="U267" s="568"/>
      <c r="V267" s="568"/>
      <c r="W267" s="568"/>
      <c r="X267" s="568"/>
      <c r="Y267" s="568"/>
      <c r="Z267" s="568"/>
      <c r="AA267" s="568"/>
      <c r="AB267" s="568"/>
      <c r="AC267" s="568"/>
      <c r="AD267" s="568"/>
      <c r="AE267" s="568"/>
      <c r="AF267" s="568"/>
    </row>
    <row r="268" spans="1:40" ht="13.5" customHeight="1">
      <c r="A268" s="458"/>
      <c r="B268" s="459"/>
      <c r="C268" s="458"/>
      <c r="D268" s="565"/>
      <c r="E268" s="565"/>
      <c r="F268" s="565"/>
      <c r="G268" s="565"/>
      <c r="H268" s="565"/>
      <c r="I268" s="565"/>
      <c r="J268" s="565"/>
      <c r="K268" s="565"/>
      <c r="L268" s="565"/>
      <c r="M268" s="565"/>
      <c r="N268" s="459"/>
      <c r="O268" s="529">
        <f>O265+O253+O245+O237+O231+O201+O193+O182+O173+O166+O148</f>
        <v>75</v>
      </c>
      <c r="P268" s="529"/>
      <c r="Q268" s="566"/>
      <c r="R268" s="567"/>
      <c r="S268" s="529">
        <f>S265+S253+S245+S237+S231+S201+S193+S182+S173+S166+S148</f>
        <v>0</v>
      </c>
      <c r="T268" s="529"/>
      <c r="U268" s="458"/>
      <c r="V268" s="565"/>
      <c r="W268" s="565"/>
      <c r="X268" s="565"/>
      <c r="Y268" s="565"/>
      <c r="Z268" s="565"/>
      <c r="AA268" s="565"/>
      <c r="AB268" s="565"/>
      <c r="AC268" s="565"/>
      <c r="AD268" s="565"/>
      <c r="AE268" s="565"/>
      <c r="AF268" s="459"/>
    </row>
    <row r="269" spans="1:40" ht="13.5" customHeight="1" thickBot="1"/>
    <row r="270" spans="1:40" ht="19.5" customHeight="1">
      <c r="A270" s="434" t="s">
        <v>1321</v>
      </c>
      <c r="B270" s="435"/>
      <c r="C270" s="435"/>
      <c r="D270" s="435"/>
      <c r="E270" s="435"/>
      <c r="F270" s="436"/>
      <c r="AM270" s="93"/>
      <c r="AN270" s="93"/>
    </row>
    <row r="271" spans="1:40" ht="15.75" customHeight="1">
      <c r="A271" s="437" t="s">
        <v>1322</v>
      </c>
      <c r="B271" s="438"/>
      <c r="C271" s="438"/>
      <c r="D271" s="438"/>
      <c r="E271" s="438"/>
      <c r="F271" s="439"/>
      <c r="AM271" s="93"/>
      <c r="AN271" s="93"/>
    </row>
    <row r="272" spans="1:40" ht="15.75" customHeight="1">
      <c r="A272" s="437" t="s">
        <v>1648</v>
      </c>
      <c r="B272" s="438"/>
      <c r="C272" s="438"/>
      <c r="D272" s="438"/>
      <c r="E272" s="438"/>
      <c r="F272" s="439"/>
    </row>
    <row r="273" spans="1:35" ht="15.75" customHeight="1">
      <c r="A273" s="437" t="s">
        <v>1323</v>
      </c>
      <c r="B273" s="438"/>
      <c r="C273" s="438"/>
      <c r="D273" s="438"/>
      <c r="E273" s="438"/>
      <c r="F273" s="439"/>
    </row>
    <row r="274" spans="1:35" ht="15.75" customHeight="1">
      <c r="A274" s="437" t="s">
        <v>1494</v>
      </c>
      <c r="B274" s="438"/>
      <c r="C274" s="438"/>
      <c r="D274" s="438"/>
      <c r="E274" s="438"/>
      <c r="F274" s="439"/>
    </row>
    <row r="275" spans="1:35" ht="15.75" customHeight="1">
      <c r="A275" s="437" t="s">
        <v>1719</v>
      </c>
      <c r="B275" s="438"/>
      <c r="C275" s="438"/>
      <c r="D275" s="438"/>
      <c r="E275" s="438"/>
      <c r="F275" s="439"/>
    </row>
    <row r="276" spans="1:35" ht="15.75" customHeight="1" thickBot="1">
      <c r="A276" s="441" t="s">
        <v>1720</v>
      </c>
      <c r="B276" s="442"/>
      <c r="C276" s="442"/>
      <c r="D276" s="442"/>
      <c r="E276" s="442"/>
      <c r="F276" s="443"/>
    </row>
    <row r="279" spans="1:35" hidden="1"/>
    <row r="280" spans="1:35" hidden="1">
      <c r="AI280" s="93"/>
    </row>
    <row r="281" spans="1:35" hidden="1">
      <c r="AI281" s="95" t="s">
        <v>26</v>
      </c>
    </row>
    <row r="282" spans="1:35" hidden="1">
      <c r="AI282" s="95" t="s">
        <v>29</v>
      </c>
    </row>
    <row r="283" spans="1:35" hidden="1">
      <c r="AI283" s="95" t="s">
        <v>76</v>
      </c>
    </row>
    <row r="284" spans="1:35" hidden="1"/>
    <row r="285" spans="1:35" hidden="1">
      <c r="AI285" s="95" t="s">
        <v>26</v>
      </c>
    </row>
    <row r="286" spans="1:35" hidden="1">
      <c r="AI286" s="95" t="s">
        <v>187</v>
      </c>
    </row>
    <row r="287" spans="1:35" hidden="1">
      <c r="AI287" s="95" t="s">
        <v>29</v>
      </c>
    </row>
    <row r="288" spans="1:35" hidden="1">
      <c r="AI288" s="95" t="s">
        <v>76</v>
      </c>
    </row>
    <row r="289" spans="35:35" hidden="1"/>
    <row r="290" spans="35:35" hidden="1">
      <c r="AI290" s="95" t="s">
        <v>26</v>
      </c>
    </row>
    <row r="291" spans="35:35" hidden="1">
      <c r="AI291" s="95" t="s">
        <v>187</v>
      </c>
    </row>
    <row r="292" spans="35:35" hidden="1">
      <c r="AI292" s="95" t="s">
        <v>29</v>
      </c>
    </row>
    <row r="293" spans="35:35" hidden="1"/>
    <row r="294" spans="35:35" hidden="1">
      <c r="AI294" s="95" t="s">
        <v>188</v>
      </c>
    </row>
    <row r="295" spans="35:35" hidden="1">
      <c r="AI295" s="95" t="s">
        <v>189</v>
      </c>
    </row>
    <row r="296" spans="35:35" hidden="1">
      <c r="AI296" s="95" t="s">
        <v>190</v>
      </c>
    </row>
    <row r="297" spans="35:35" hidden="1">
      <c r="AI297" s="95" t="s">
        <v>191</v>
      </c>
    </row>
    <row r="298" spans="35:35" hidden="1"/>
    <row r="299" spans="35:35" hidden="1">
      <c r="AI299" s="95" t="s">
        <v>192</v>
      </c>
    </row>
    <row r="300" spans="35:35" hidden="1">
      <c r="AI300" s="95" t="s">
        <v>193</v>
      </c>
    </row>
    <row r="301" spans="35:35" hidden="1">
      <c r="AI301" s="95" t="s">
        <v>1330</v>
      </c>
    </row>
    <row r="302" spans="35:35" hidden="1">
      <c r="AI302" s="95" t="s">
        <v>1331</v>
      </c>
    </row>
    <row r="303" spans="35:35" hidden="1">
      <c r="AI303" s="95" t="s">
        <v>196</v>
      </c>
    </row>
    <row r="304" spans="35:35" hidden="1">
      <c r="AI304" s="95" t="s">
        <v>197</v>
      </c>
    </row>
    <row r="305" spans="35:35" ht="12.25" hidden="1" customHeight="1">
      <c r="AI305" s="95" t="s">
        <v>198</v>
      </c>
    </row>
    <row r="306" spans="35:35" hidden="1"/>
  </sheetData>
  <sheetProtection algorithmName="SHA-512" hashValue="t/RYD/KRdF+n9ogCkK03BEcmwz0xoiTGMGLrb8+xpnz1VRDJ4xkUqOYzgS937JEJyY/YZr22yjsapePrUW5hNg==" saltValue="QfA4mlxlomV93m+YwmfOEA==" spinCount="100000" sheet="1" objects="1" scenarios="1"/>
  <mergeCells count="913">
    <mergeCell ref="A4:R4"/>
    <mergeCell ref="A256:AF256"/>
    <mergeCell ref="A248:AF248"/>
    <mergeCell ref="A240:AF240"/>
    <mergeCell ref="A234:AF234"/>
    <mergeCell ref="A204:AF204"/>
    <mergeCell ref="A196:AF196"/>
    <mergeCell ref="A185:AF185"/>
    <mergeCell ref="A176:AF176"/>
    <mergeCell ref="A169:AF169"/>
    <mergeCell ref="AD161:AF165"/>
    <mergeCell ref="D162:N162"/>
    <mergeCell ref="Q162:R162"/>
    <mergeCell ref="C180:N180"/>
    <mergeCell ref="A184:AF184"/>
    <mergeCell ref="AD207:AF210"/>
    <mergeCell ref="U189:AC189"/>
    <mergeCell ref="Q189:R189"/>
    <mergeCell ref="Q199:R199"/>
    <mergeCell ref="O181:P181"/>
    <mergeCell ref="A201:B201"/>
    <mergeCell ref="C207:N207"/>
    <mergeCell ref="U186:AC187"/>
    <mergeCell ref="U182:AC182"/>
    <mergeCell ref="A262:B264"/>
    <mergeCell ref="C262:N262"/>
    <mergeCell ref="O262:P264"/>
    <mergeCell ref="Q262:R262"/>
    <mergeCell ref="S262:T264"/>
    <mergeCell ref="U262:AC262"/>
    <mergeCell ref="AD262:AF264"/>
    <mergeCell ref="D264:N264"/>
    <mergeCell ref="Q263:R263"/>
    <mergeCell ref="U263:AC263"/>
    <mergeCell ref="Q264:R264"/>
    <mergeCell ref="U264:AC264"/>
    <mergeCell ref="D263:N263"/>
    <mergeCell ref="U192:AC192"/>
    <mergeCell ref="U200:AC200"/>
    <mergeCell ref="O197:P198"/>
    <mergeCell ref="C188:N188"/>
    <mergeCell ref="A203:AF203"/>
    <mergeCell ref="AD193:AF193"/>
    <mergeCell ref="U190:AC190"/>
    <mergeCell ref="Q191:R191"/>
    <mergeCell ref="AD188:AF192"/>
    <mergeCell ref="AD197:AF198"/>
    <mergeCell ref="U199:AC199"/>
    <mergeCell ref="S197:T198"/>
    <mergeCell ref="U197:AC198"/>
    <mergeCell ref="S200:T200"/>
    <mergeCell ref="Q201:R201"/>
    <mergeCell ref="Q200:R200"/>
    <mergeCell ref="O188:P192"/>
    <mergeCell ref="AD200:AF200"/>
    <mergeCell ref="Q197:R198"/>
    <mergeCell ref="U188:AC188"/>
    <mergeCell ref="AD186:AF187"/>
    <mergeCell ref="D191:N191"/>
    <mergeCell ref="S188:T192"/>
    <mergeCell ref="A159:B159"/>
    <mergeCell ref="C159:N159"/>
    <mergeCell ref="O159:P159"/>
    <mergeCell ref="Q159:R159"/>
    <mergeCell ref="S159:T159"/>
    <mergeCell ref="U193:AC193"/>
    <mergeCell ref="A166:B166"/>
    <mergeCell ref="A161:B165"/>
    <mergeCell ref="C161:N161"/>
    <mergeCell ref="Q161:R161"/>
    <mergeCell ref="U161:AC161"/>
    <mergeCell ref="U163:AC163"/>
    <mergeCell ref="D164:N164"/>
    <mergeCell ref="Q164:R164"/>
    <mergeCell ref="O182:P182"/>
    <mergeCell ref="Q182:R182"/>
    <mergeCell ref="S182:T182"/>
    <mergeCell ref="A186:B187"/>
    <mergeCell ref="C186:N187"/>
    <mergeCell ref="O186:P187"/>
    <mergeCell ref="Q186:R187"/>
    <mergeCell ref="AD219:AF219"/>
    <mergeCell ref="D220:N220"/>
    <mergeCell ref="Q220:R220"/>
    <mergeCell ref="U219:AC219"/>
    <mergeCell ref="S186:T187"/>
    <mergeCell ref="Q192:R192"/>
    <mergeCell ref="U172:AC172"/>
    <mergeCell ref="AD205:AF205"/>
    <mergeCell ref="A205:B205"/>
    <mergeCell ref="C205:N205"/>
    <mergeCell ref="O207:P210"/>
    <mergeCell ref="Q210:R210"/>
    <mergeCell ref="S207:T210"/>
    <mergeCell ref="O205:P205"/>
    <mergeCell ref="Q205:R205"/>
    <mergeCell ref="S205:T205"/>
    <mergeCell ref="U205:AC205"/>
    <mergeCell ref="Q209:R209"/>
    <mergeCell ref="U208:AC208"/>
    <mergeCell ref="Q207:R207"/>
    <mergeCell ref="U207:AC207"/>
    <mergeCell ref="U209:AC209"/>
    <mergeCell ref="Q208:R208"/>
    <mergeCell ref="D210:N210"/>
    <mergeCell ref="A211:AF211"/>
    <mergeCell ref="U210:AC210"/>
    <mergeCell ref="AD212:AF214"/>
    <mergeCell ref="U213:AC213"/>
    <mergeCell ref="U212:AC212"/>
    <mergeCell ref="A215:B217"/>
    <mergeCell ref="D214:N214"/>
    <mergeCell ref="AD220:AF220"/>
    <mergeCell ref="C215:N215"/>
    <mergeCell ref="AD215:AF215"/>
    <mergeCell ref="AD216:AF216"/>
    <mergeCell ref="D217:N217"/>
    <mergeCell ref="O215:P217"/>
    <mergeCell ref="S215:T217"/>
    <mergeCell ref="AD217:AF217"/>
    <mergeCell ref="D216:N216"/>
    <mergeCell ref="Q216:R216"/>
    <mergeCell ref="U216:AC216"/>
    <mergeCell ref="S218:T220"/>
    <mergeCell ref="A212:B214"/>
    <mergeCell ref="C212:N212"/>
    <mergeCell ref="A218:B220"/>
    <mergeCell ref="C218:N218"/>
    <mergeCell ref="Q218:R218"/>
    <mergeCell ref="D213:N213"/>
    <mergeCell ref="U220:AC220"/>
    <mergeCell ref="Q213:R213"/>
    <mergeCell ref="Q214:R214"/>
    <mergeCell ref="U214:AC214"/>
    <mergeCell ref="Q212:R212"/>
    <mergeCell ref="Q215:R215"/>
    <mergeCell ref="Q217:R217"/>
    <mergeCell ref="U217:AC217"/>
    <mergeCell ref="U215:AC215"/>
    <mergeCell ref="O212:P214"/>
    <mergeCell ref="S212:T214"/>
    <mergeCell ref="A182:B182"/>
    <mergeCell ref="C182:N182"/>
    <mergeCell ref="C154:N154"/>
    <mergeCell ref="D158:N158"/>
    <mergeCell ref="S154:T158"/>
    <mergeCell ref="O170:P171"/>
    <mergeCell ref="Q170:R171"/>
    <mergeCell ref="S170:T171"/>
    <mergeCell ref="O166:P166"/>
    <mergeCell ref="Q166:R166"/>
    <mergeCell ref="S166:T166"/>
    <mergeCell ref="Q158:R158"/>
    <mergeCell ref="C166:N166"/>
    <mergeCell ref="D165:N165"/>
    <mergeCell ref="A160:B160"/>
    <mergeCell ref="C160:N160"/>
    <mergeCell ref="O160:P160"/>
    <mergeCell ref="Q160:R160"/>
    <mergeCell ref="S160:T160"/>
    <mergeCell ref="A179:B179"/>
    <mergeCell ref="C179:N179"/>
    <mergeCell ref="O179:P179"/>
    <mergeCell ref="Q179:R179"/>
    <mergeCell ref="S179:T179"/>
    <mergeCell ref="D208:N208"/>
    <mergeCell ref="D209:N209"/>
    <mergeCell ref="C200:N200"/>
    <mergeCell ref="C199:N199"/>
    <mergeCell ref="O199:P199"/>
    <mergeCell ref="C201:N201"/>
    <mergeCell ref="O201:P201"/>
    <mergeCell ref="O200:P200"/>
    <mergeCell ref="A206:AF206"/>
    <mergeCell ref="A207:B210"/>
    <mergeCell ref="A200:B200"/>
    <mergeCell ref="AD181:AF181"/>
    <mergeCell ref="U181:AC181"/>
    <mergeCell ref="AD146:AF147"/>
    <mergeCell ref="U158:AC158"/>
    <mergeCell ref="AD177:AF178"/>
    <mergeCell ref="U164:AC164"/>
    <mergeCell ref="Q165:R165"/>
    <mergeCell ref="U165:AC165"/>
    <mergeCell ref="AD159:AF159"/>
    <mergeCell ref="U160:AC160"/>
    <mergeCell ref="AD160:AF160"/>
    <mergeCell ref="AD172:AF172"/>
    <mergeCell ref="U173:AC173"/>
    <mergeCell ref="S173:T173"/>
    <mergeCell ref="U159:AC159"/>
    <mergeCell ref="U162:AC162"/>
    <mergeCell ref="AD173:AF173"/>
    <mergeCell ref="U166:AC166"/>
    <mergeCell ref="Q163:R163"/>
    <mergeCell ref="Q173:R173"/>
    <mergeCell ref="Q172:R172"/>
    <mergeCell ref="S172:T172"/>
    <mergeCell ref="Q177:R178"/>
    <mergeCell ref="U179:AC179"/>
    <mergeCell ref="A154:B158"/>
    <mergeCell ref="D155:N155"/>
    <mergeCell ref="Q155:R155"/>
    <mergeCell ref="U155:AC155"/>
    <mergeCell ref="D156:N156"/>
    <mergeCell ref="Q156:R156"/>
    <mergeCell ref="Q157:R157"/>
    <mergeCell ref="U170:AC171"/>
    <mergeCell ref="AD170:AF171"/>
    <mergeCell ref="AD179:AF179"/>
    <mergeCell ref="U180:AC180"/>
    <mergeCell ref="AD180:AF180"/>
    <mergeCell ref="O180:P180"/>
    <mergeCell ref="Q180:R180"/>
    <mergeCell ref="S180:T180"/>
    <mergeCell ref="O173:P173"/>
    <mergeCell ref="D163:N163"/>
    <mergeCell ref="A173:B173"/>
    <mergeCell ref="C173:N173"/>
    <mergeCell ref="A170:B171"/>
    <mergeCell ref="C170:N171"/>
    <mergeCell ref="C147:N147"/>
    <mergeCell ref="A150:AF150"/>
    <mergeCell ref="A152:B153"/>
    <mergeCell ref="C152:N153"/>
    <mergeCell ref="O152:P153"/>
    <mergeCell ref="Q152:R153"/>
    <mergeCell ref="S152:T153"/>
    <mergeCell ref="U152:AC153"/>
    <mergeCell ref="AD152:AF153"/>
    <mergeCell ref="A146:B147"/>
    <mergeCell ref="C146:N146"/>
    <mergeCell ref="O146:P147"/>
    <mergeCell ref="Q146:R147"/>
    <mergeCell ref="S146:T147"/>
    <mergeCell ref="U146:AC147"/>
    <mergeCell ref="A148:B148"/>
    <mergeCell ref="C148:N148"/>
    <mergeCell ref="O148:P148"/>
    <mergeCell ref="Q148:R148"/>
    <mergeCell ref="S148:T148"/>
    <mergeCell ref="U148:AC148"/>
    <mergeCell ref="A151:AF151"/>
    <mergeCell ref="AD135:AF139"/>
    <mergeCell ref="D136:N136"/>
    <mergeCell ref="Q136:R136"/>
    <mergeCell ref="U136:AC136"/>
    <mergeCell ref="D137:N137"/>
    <mergeCell ref="Q137:R137"/>
    <mergeCell ref="D139:N139"/>
    <mergeCell ref="Q139:R139"/>
    <mergeCell ref="U139:AC139"/>
    <mergeCell ref="O135:P139"/>
    <mergeCell ref="S135:T139"/>
    <mergeCell ref="AD140:AF145"/>
    <mergeCell ref="D141:N141"/>
    <mergeCell ref="Q141:R141"/>
    <mergeCell ref="U141:AC141"/>
    <mergeCell ref="D142:N142"/>
    <mergeCell ref="Q142:R142"/>
    <mergeCell ref="D144:N144"/>
    <mergeCell ref="Q144:R144"/>
    <mergeCell ref="U144:AC144"/>
    <mergeCell ref="D145:N145"/>
    <mergeCell ref="Q145:R145"/>
    <mergeCell ref="U145:AC145"/>
    <mergeCell ref="Q143:R143"/>
    <mergeCell ref="U143:AC143"/>
    <mergeCell ref="U140:AC140"/>
    <mergeCell ref="O140:P145"/>
    <mergeCell ref="S140:T145"/>
    <mergeCell ref="A140:B145"/>
    <mergeCell ref="C140:N140"/>
    <mergeCell ref="Q140:R140"/>
    <mergeCell ref="U142:AC142"/>
    <mergeCell ref="D143:N143"/>
    <mergeCell ref="A135:B139"/>
    <mergeCell ref="C135:N135"/>
    <mergeCell ref="Q135:R135"/>
    <mergeCell ref="A129:B134"/>
    <mergeCell ref="U137:AC137"/>
    <mergeCell ref="D138:N138"/>
    <mergeCell ref="Q138:R138"/>
    <mergeCell ref="U138:AC138"/>
    <mergeCell ref="U135:AC135"/>
    <mergeCell ref="Q130:R130"/>
    <mergeCell ref="U130:AC130"/>
    <mergeCell ref="D131:N131"/>
    <mergeCell ref="Q131:R131"/>
    <mergeCell ref="U131:AC131"/>
    <mergeCell ref="C129:N129"/>
    <mergeCell ref="Q129:R129"/>
    <mergeCell ref="U129:AC129"/>
    <mergeCell ref="A127:B128"/>
    <mergeCell ref="C127:N128"/>
    <mergeCell ref="O127:P128"/>
    <mergeCell ref="Q127:R128"/>
    <mergeCell ref="S127:T128"/>
    <mergeCell ref="U127:AC128"/>
    <mergeCell ref="AD127:AF128"/>
    <mergeCell ref="A126:AF126"/>
    <mergeCell ref="AD129:AF134"/>
    <mergeCell ref="D130:N130"/>
    <mergeCell ref="D132:N132"/>
    <mergeCell ref="Q132:R132"/>
    <mergeCell ref="U132:AC132"/>
    <mergeCell ref="D133:N133"/>
    <mergeCell ref="Q133:R133"/>
    <mergeCell ref="U133:AC133"/>
    <mergeCell ref="D134:N134"/>
    <mergeCell ref="Q134:R134"/>
    <mergeCell ref="U134:AC134"/>
    <mergeCell ref="O129:P134"/>
    <mergeCell ref="S129:T134"/>
    <mergeCell ref="P110:X110"/>
    <mergeCell ref="B102:O102"/>
    <mergeCell ref="B103:O103"/>
    <mergeCell ref="B104:O104"/>
    <mergeCell ref="B99:G99"/>
    <mergeCell ref="C105:O105"/>
    <mergeCell ref="R106:S106"/>
    <mergeCell ref="T106:U106"/>
    <mergeCell ref="V106:W106"/>
    <mergeCell ref="X106:Y106"/>
    <mergeCell ref="Y109:AF110"/>
    <mergeCell ref="Z106:AA106"/>
    <mergeCell ref="P105:AA105"/>
    <mergeCell ref="P102:Q102"/>
    <mergeCell ref="R102:S102"/>
    <mergeCell ref="T102:U102"/>
    <mergeCell ref="V102:W102"/>
    <mergeCell ref="X102:Y102"/>
    <mergeCell ref="B110:N110"/>
    <mergeCell ref="N5:R5"/>
    <mergeCell ref="N6:R6"/>
    <mergeCell ref="N7:R7"/>
    <mergeCell ref="N8:R8"/>
    <mergeCell ref="N12:R12"/>
    <mergeCell ref="N13:R13"/>
    <mergeCell ref="A5:M5"/>
    <mergeCell ref="A6:M6"/>
    <mergeCell ref="A7:M7"/>
    <mergeCell ref="A8:M8"/>
    <mergeCell ref="A11:M11"/>
    <mergeCell ref="A12:M12"/>
    <mergeCell ref="A13:M13"/>
    <mergeCell ref="A10:M10"/>
    <mergeCell ref="N10:R10"/>
    <mergeCell ref="N11:R11"/>
    <mergeCell ref="AD221:AF222"/>
    <mergeCell ref="D222:N222"/>
    <mergeCell ref="O218:P220"/>
    <mergeCell ref="O224:P230"/>
    <mergeCell ref="Q225:R225"/>
    <mergeCell ref="Q226:R226"/>
    <mergeCell ref="U227:AC227"/>
    <mergeCell ref="U226:AC226"/>
    <mergeCell ref="U221:AC222"/>
    <mergeCell ref="U225:AC225"/>
    <mergeCell ref="A223:AF223"/>
    <mergeCell ref="A224:B230"/>
    <mergeCell ref="D225:N225"/>
    <mergeCell ref="A221:B222"/>
    <mergeCell ref="C221:N221"/>
    <mergeCell ref="O221:P222"/>
    <mergeCell ref="Q221:R222"/>
    <mergeCell ref="S221:T222"/>
    <mergeCell ref="U218:AC218"/>
    <mergeCell ref="AD218:AF218"/>
    <mergeCell ref="D219:N219"/>
    <mergeCell ref="Q219:R219"/>
    <mergeCell ref="C224:N224"/>
    <mergeCell ref="Q224:R224"/>
    <mergeCell ref="C241:N242"/>
    <mergeCell ref="O241:P242"/>
    <mergeCell ref="Q241:R242"/>
    <mergeCell ref="S241:T242"/>
    <mergeCell ref="U241:AC242"/>
    <mergeCell ref="AD241:AF242"/>
    <mergeCell ref="A237:B237"/>
    <mergeCell ref="C237:N237"/>
    <mergeCell ref="O237:P237"/>
    <mergeCell ref="Q237:R237"/>
    <mergeCell ref="S237:T237"/>
    <mergeCell ref="D228:N228"/>
    <mergeCell ref="AD224:AF230"/>
    <mergeCell ref="D229:N229"/>
    <mergeCell ref="Q229:R229"/>
    <mergeCell ref="U229:AC229"/>
    <mergeCell ref="D230:N230"/>
    <mergeCell ref="Q230:R230"/>
    <mergeCell ref="U230:AC230"/>
    <mergeCell ref="D226:N226"/>
    <mergeCell ref="D227:N227"/>
    <mergeCell ref="Q227:R227"/>
    <mergeCell ref="U224:AC224"/>
    <mergeCell ref="Q244:R244"/>
    <mergeCell ref="S244:T244"/>
    <mergeCell ref="AD244:AF244"/>
    <mergeCell ref="U231:AC231"/>
    <mergeCell ref="AD231:AF231"/>
    <mergeCell ref="O231:P231"/>
    <mergeCell ref="Q231:R231"/>
    <mergeCell ref="S231:T231"/>
    <mergeCell ref="U237:AC237"/>
    <mergeCell ref="AD237:AF237"/>
    <mergeCell ref="A239:AF239"/>
    <mergeCell ref="A235:B235"/>
    <mergeCell ref="O235:P235"/>
    <mergeCell ref="Q235:R235"/>
    <mergeCell ref="S235:T235"/>
    <mergeCell ref="U235:AC235"/>
    <mergeCell ref="AD235:AF235"/>
    <mergeCell ref="A243:B243"/>
    <mergeCell ref="C243:N243"/>
    <mergeCell ref="O243:P243"/>
    <mergeCell ref="Q243:R243"/>
    <mergeCell ref="S243:T243"/>
    <mergeCell ref="U243:AC243"/>
    <mergeCell ref="A241:B242"/>
    <mergeCell ref="U244:AC244"/>
    <mergeCell ref="U236:AC236"/>
    <mergeCell ref="Q228:R228"/>
    <mergeCell ref="U228:AC228"/>
    <mergeCell ref="S224:T230"/>
    <mergeCell ref="A247:AF247"/>
    <mergeCell ref="A249:B250"/>
    <mergeCell ref="C249:N250"/>
    <mergeCell ref="O249:P250"/>
    <mergeCell ref="Q249:R250"/>
    <mergeCell ref="S249:T250"/>
    <mergeCell ref="U249:AC250"/>
    <mergeCell ref="AD249:AF250"/>
    <mergeCell ref="A245:B245"/>
    <mergeCell ref="C245:N245"/>
    <mergeCell ref="O245:P245"/>
    <mergeCell ref="Q245:R245"/>
    <mergeCell ref="S245:T245"/>
    <mergeCell ref="U245:AC245"/>
    <mergeCell ref="AD245:AF245"/>
    <mergeCell ref="AD243:AF243"/>
    <mergeCell ref="A244:B244"/>
    <mergeCell ref="C244:N244"/>
    <mergeCell ref="O244:P244"/>
    <mergeCell ref="AD259:AF261"/>
    <mergeCell ref="Q251:R251"/>
    <mergeCell ref="S251:T251"/>
    <mergeCell ref="U251:AC251"/>
    <mergeCell ref="AD251:AF251"/>
    <mergeCell ref="A252:B252"/>
    <mergeCell ref="C252:N252"/>
    <mergeCell ref="O252:P252"/>
    <mergeCell ref="Q252:R252"/>
    <mergeCell ref="S252:T252"/>
    <mergeCell ref="U252:AC252"/>
    <mergeCell ref="A255:AF255"/>
    <mergeCell ref="A257:B258"/>
    <mergeCell ref="C257:N258"/>
    <mergeCell ref="O257:P258"/>
    <mergeCell ref="Q257:R258"/>
    <mergeCell ref="S257:T258"/>
    <mergeCell ref="U257:AC258"/>
    <mergeCell ref="AD257:AF258"/>
    <mergeCell ref="U253:AC253"/>
    <mergeCell ref="A251:B251"/>
    <mergeCell ref="C251:N251"/>
    <mergeCell ref="O251:P251"/>
    <mergeCell ref="D261:N261"/>
    <mergeCell ref="A268:B268"/>
    <mergeCell ref="C268:N268"/>
    <mergeCell ref="O268:P268"/>
    <mergeCell ref="Q268:R268"/>
    <mergeCell ref="S268:T268"/>
    <mergeCell ref="U268:AF268"/>
    <mergeCell ref="A265:B265"/>
    <mergeCell ref="C265:N265"/>
    <mergeCell ref="O265:P265"/>
    <mergeCell ref="Q265:R265"/>
    <mergeCell ref="S265:T265"/>
    <mergeCell ref="U265:AC265"/>
    <mergeCell ref="AD265:AF265"/>
    <mergeCell ref="A267:AF267"/>
    <mergeCell ref="Q261:R261"/>
    <mergeCell ref="U261:AC261"/>
    <mergeCell ref="O259:P261"/>
    <mergeCell ref="S259:T261"/>
    <mergeCell ref="A259:B261"/>
    <mergeCell ref="C259:N259"/>
    <mergeCell ref="Q259:R259"/>
    <mergeCell ref="U259:AC259"/>
    <mergeCell ref="Q181:R181"/>
    <mergeCell ref="S181:T181"/>
    <mergeCell ref="D260:N260"/>
    <mergeCell ref="Q260:R260"/>
    <mergeCell ref="U260:AC260"/>
    <mergeCell ref="C197:N198"/>
    <mergeCell ref="S201:T201"/>
    <mergeCell ref="C193:N193"/>
    <mergeCell ref="A195:AF195"/>
    <mergeCell ref="A193:B193"/>
    <mergeCell ref="A199:B199"/>
    <mergeCell ref="A197:B198"/>
    <mergeCell ref="S199:T199"/>
    <mergeCell ref="AD201:AF201"/>
    <mergeCell ref="U201:AC201"/>
    <mergeCell ref="AD252:AF252"/>
    <mergeCell ref="A253:B253"/>
    <mergeCell ref="C253:N253"/>
    <mergeCell ref="O253:P253"/>
    <mergeCell ref="Q253:R253"/>
    <mergeCell ref="S253:T253"/>
    <mergeCell ref="AD199:AF199"/>
    <mergeCell ref="D190:N190"/>
    <mergeCell ref="AD253:AF253"/>
    <mergeCell ref="A180:B180"/>
    <mergeCell ref="O236:P236"/>
    <mergeCell ref="Q236:R236"/>
    <mergeCell ref="S236:T236"/>
    <mergeCell ref="AD236:AF236"/>
    <mergeCell ref="A231:B231"/>
    <mergeCell ref="C231:N231"/>
    <mergeCell ref="A233:AF233"/>
    <mergeCell ref="O193:P193"/>
    <mergeCell ref="Q190:R190"/>
    <mergeCell ref="U191:AC191"/>
    <mergeCell ref="Q193:R193"/>
    <mergeCell ref="S193:T193"/>
    <mergeCell ref="D192:N192"/>
    <mergeCell ref="A188:B192"/>
    <mergeCell ref="D189:N189"/>
    <mergeCell ref="S177:T178"/>
    <mergeCell ref="C181:N181"/>
    <mergeCell ref="B88:F88"/>
    <mergeCell ref="A2:AF2"/>
    <mergeCell ref="A1:AF1"/>
    <mergeCell ref="A175:AF175"/>
    <mergeCell ref="A177:B178"/>
    <mergeCell ref="C177:N178"/>
    <mergeCell ref="O177:P178"/>
    <mergeCell ref="A9:M9"/>
    <mergeCell ref="N9:R9"/>
    <mergeCell ref="B106:O106"/>
    <mergeCell ref="L48:Q48"/>
    <mergeCell ref="B47:J47"/>
    <mergeCell ref="B48:J48"/>
    <mergeCell ref="R46:AF46"/>
    <mergeCell ref="L42:Q42"/>
    <mergeCell ref="B43:J43"/>
    <mergeCell ref="L43:Q43"/>
    <mergeCell ref="R47:AF48"/>
    <mergeCell ref="N25:R25"/>
    <mergeCell ref="B81:F81"/>
    <mergeCell ref="B96:F96"/>
    <mergeCell ref="O172:P172"/>
    <mergeCell ref="O95:P95"/>
    <mergeCell ref="G91:H91"/>
    <mergeCell ref="G92:H92"/>
    <mergeCell ref="G93:H93"/>
    <mergeCell ref="B97:F97"/>
    <mergeCell ref="G94:H94"/>
    <mergeCell ref="G95:H95"/>
    <mergeCell ref="G96:H96"/>
    <mergeCell ref="G97:H97"/>
    <mergeCell ref="B92:F92"/>
    <mergeCell ref="B93:F93"/>
    <mergeCell ref="B94:F94"/>
    <mergeCell ref="B95:F95"/>
    <mergeCell ref="K98:L98"/>
    <mergeCell ref="M98:N98"/>
    <mergeCell ref="M97:N97"/>
    <mergeCell ref="M96:N96"/>
    <mergeCell ref="B98:F98"/>
    <mergeCell ref="I98:J98"/>
    <mergeCell ref="AD166:AF166"/>
    <mergeCell ref="AD148:AF148"/>
    <mergeCell ref="Q154:R154"/>
    <mergeCell ref="U154:AC154"/>
    <mergeCell ref="U156:AC156"/>
    <mergeCell ref="U157:AC157"/>
    <mergeCell ref="AD154:AF158"/>
    <mergeCell ref="X103:Y103"/>
    <mergeCell ref="G98:H98"/>
    <mergeCell ref="Z102:AA102"/>
    <mergeCell ref="P103:Q103"/>
    <mergeCell ref="R103:S103"/>
    <mergeCell ref="T103:U103"/>
    <mergeCell ref="V103:W103"/>
    <mergeCell ref="B115:C115"/>
    <mergeCell ref="B116:C116"/>
    <mergeCell ref="B109:N109"/>
    <mergeCell ref="P109:X109"/>
    <mergeCell ref="B82:F82"/>
    <mergeCell ref="O161:P165"/>
    <mergeCell ref="S161:T165"/>
    <mergeCell ref="O154:P158"/>
    <mergeCell ref="I97:J97"/>
    <mergeCell ref="I96:J96"/>
    <mergeCell ref="O96:P96"/>
    <mergeCell ref="O97:P97"/>
    <mergeCell ref="O98:P98"/>
    <mergeCell ref="B117:C117"/>
    <mergeCell ref="A125:AF125"/>
    <mergeCell ref="B111:N111"/>
    <mergeCell ref="P111:X111"/>
    <mergeCell ref="B112:N112"/>
    <mergeCell ref="P112:X112"/>
    <mergeCell ref="G87:H87"/>
    <mergeCell ref="G88:H88"/>
    <mergeCell ref="G89:H89"/>
    <mergeCell ref="G90:H90"/>
    <mergeCell ref="G82:H82"/>
    <mergeCell ref="G83:H83"/>
    <mergeCell ref="G84:H84"/>
    <mergeCell ref="B83:F83"/>
    <mergeCell ref="M95:N95"/>
    <mergeCell ref="B84:F84"/>
    <mergeCell ref="B85:F85"/>
    <mergeCell ref="B86:F86"/>
    <mergeCell ref="G85:H85"/>
    <mergeCell ref="G86:H86"/>
    <mergeCell ref="K86:L86"/>
    <mergeCell ref="I95:J95"/>
    <mergeCell ref="I94:J94"/>
    <mergeCell ref="I93:J93"/>
    <mergeCell ref="I92:J92"/>
    <mergeCell ref="I91:J91"/>
    <mergeCell ref="I90:J90"/>
    <mergeCell ref="I89:J89"/>
    <mergeCell ref="B90:F90"/>
    <mergeCell ref="B91:F91"/>
    <mergeCell ref="B89:F89"/>
    <mergeCell ref="AD182:AF182"/>
    <mergeCell ref="A168:AF168"/>
    <mergeCell ref="D157:N157"/>
    <mergeCell ref="B87:F87"/>
    <mergeCell ref="A181:B181"/>
    <mergeCell ref="U177:AC178"/>
    <mergeCell ref="Q188:R188"/>
    <mergeCell ref="N26:R26"/>
    <mergeCell ref="A27:M27"/>
    <mergeCell ref="N27:R27"/>
    <mergeCell ref="B40:O40"/>
    <mergeCell ref="B41:J41"/>
    <mergeCell ref="B42:J42"/>
    <mergeCell ref="L47:Q47"/>
    <mergeCell ref="A36:M36"/>
    <mergeCell ref="B67:D67"/>
    <mergeCell ref="B52:G52"/>
    <mergeCell ref="A33:M33"/>
    <mergeCell ref="N33:R33"/>
    <mergeCell ref="A30:M30"/>
    <mergeCell ref="A31:M31"/>
    <mergeCell ref="A29:M29"/>
    <mergeCell ref="N29:R29"/>
    <mergeCell ref="B74:D74"/>
    <mergeCell ref="B72:D72"/>
    <mergeCell ref="B63:D63"/>
    <mergeCell ref="B69:D69"/>
    <mergeCell ref="B51:G51"/>
    <mergeCell ref="I51:S51"/>
    <mergeCell ref="B55:G55"/>
    <mergeCell ref="B53:G53"/>
    <mergeCell ref="M65:N65"/>
    <mergeCell ref="B61:D61"/>
    <mergeCell ref="M69:N69"/>
    <mergeCell ref="O65:Q65"/>
    <mergeCell ref="O66:Q66"/>
    <mergeCell ref="O67:Q67"/>
    <mergeCell ref="O68:Q68"/>
    <mergeCell ref="O69:Q69"/>
    <mergeCell ref="B68:D68"/>
    <mergeCell ref="E62:F62"/>
    <mergeCell ref="E63:F63"/>
    <mergeCell ref="A14:M14"/>
    <mergeCell ref="A15:M15"/>
    <mergeCell ref="A24:M24"/>
    <mergeCell ref="N24:R24"/>
    <mergeCell ref="A22:M22"/>
    <mergeCell ref="A23:M23"/>
    <mergeCell ref="N23:R23"/>
    <mergeCell ref="A26:M26"/>
    <mergeCell ref="N16:R16"/>
    <mergeCell ref="N18:R18"/>
    <mergeCell ref="N14:R14"/>
    <mergeCell ref="N15:R15"/>
    <mergeCell ref="N17:R17"/>
    <mergeCell ref="A16:M16"/>
    <mergeCell ref="A18:M18"/>
    <mergeCell ref="A17:M17"/>
    <mergeCell ref="A25:M25"/>
    <mergeCell ref="A20:M20"/>
    <mergeCell ref="A21:M21"/>
    <mergeCell ref="N20:R20"/>
    <mergeCell ref="N21:R21"/>
    <mergeCell ref="N22:R22"/>
    <mergeCell ref="A34:M34"/>
    <mergeCell ref="N34:R34"/>
    <mergeCell ref="B45:J45"/>
    <mergeCell ref="L45:Q45"/>
    <mergeCell ref="N30:R30"/>
    <mergeCell ref="N36:R36"/>
    <mergeCell ref="A32:M32"/>
    <mergeCell ref="N32:R32"/>
    <mergeCell ref="N19:R19"/>
    <mergeCell ref="N28:R28"/>
    <mergeCell ref="A28:M28"/>
    <mergeCell ref="B44:J44"/>
    <mergeCell ref="L44:Q44"/>
    <mergeCell ref="R44:AF44"/>
    <mergeCell ref="N31:R31"/>
    <mergeCell ref="B54:E54"/>
    <mergeCell ref="L46:Q46"/>
    <mergeCell ref="R43:AF43"/>
    <mergeCell ref="R42:AF42"/>
    <mergeCell ref="A38:Q38"/>
    <mergeCell ref="O61:Q61"/>
    <mergeCell ref="A35:M35"/>
    <mergeCell ref="M66:N66"/>
    <mergeCell ref="N35:R35"/>
    <mergeCell ref="B46:J46"/>
    <mergeCell ref="B62:D62"/>
    <mergeCell ref="B65:D65"/>
    <mergeCell ref="B64:D64"/>
    <mergeCell ref="B66:D66"/>
    <mergeCell ref="B60:J60"/>
    <mergeCell ref="M67:N67"/>
    <mergeCell ref="M68:N68"/>
    <mergeCell ref="T56:AF56"/>
    <mergeCell ref="T57:AF57"/>
    <mergeCell ref="I56:S56"/>
    <mergeCell ref="I57:S57"/>
    <mergeCell ref="I62:J62"/>
    <mergeCell ref="I63:J63"/>
    <mergeCell ref="I64:J64"/>
    <mergeCell ref="M62:N62"/>
    <mergeCell ref="M63:N63"/>
    <mergeCell ref="M64:N64"/>
    <mergeCell ref="K62:L62"/>
    <mergeCell ref="K63:L63"/>
    <mergeCell ref="K64:L64"/>
    <mergeCell ref="K65:L65"/>
    <mergeCell ref="K66:L66"/>
    <mergeCell ref="O62:Q62"/>
    <mergeCell ref="O63:Q63"/>
    <mergeCell ref="O64:Q64"/>
    <mergeCell ref="I61:J61"/>
    <mergeCell ref="K61:L61"/>
    <mergeCell ref="M61:N61"/>
    <mergeCell ref="B59:J59"/>
    <mergeCell ref="G80:H80"/>
    <mergeCell ref="G81:H81"/>
    <mergeCell ref="B57:G57"/>
    <mergeCell ref="B76:D76"/>
    <mergeCell ref="B73:D73"/>
    <mergeCell ref="B70:D70"/>
    <mergeCell ref="B71:D71"/>
    <mergeCell ref="B77:D77"/>
    <mergeCell ref="B75:D75"/>
    <mergeCell ref="B80:F80"/>
    <mergeCell ref="E64:F64"/>
    <mergeCell ref="E65:F65"/>
    <mergeCell ref="E66:F66"/>
    <mergeCell ref="G62:H62"/>
    <mergeCell ref="G63:H63"/>
    <mergeCell ref="G64:H64"/>
    <mergeCell ref="G69:H69"/>
    <mergeCell ref="G70:H70"/>
    <mergeCell ref="G65:H65"/>
    <mergeCell ref="G66:H66"/>
    <mergeCell ref="G67:H67"/>
    <mergeCell ref="G68:H68"/>
    <mergeCell ref="E61:F61"/>
    <mergeCell ref="G61:H61"/>
    <mergeCell ref="I81:J81"/>
    <mergeCell ref="K81:L81"/>
    <mergeCell ref="R80:AF85"/>
    <mergeCell ref="I82:J82"/>
    <mergeCell ref="K82:L82"/>
    <mergeCell ref="K83:L83"/>
    <mergeCell ref="K84:L84"/>
    <mergeCell ref="K85:L85"/>
    <mergeCell ref="O81:P81"/>
    <mergeCell ref="O82:P82"/>
    <mergeCell ref="O83:P83"/>
    <mergeCell ref="O84:P84"/>
    <mergeCell ref="O85:P85"/>
    <mergeCell ref="M82:N82"/>
    <mergeCell ref="M83:N83"/>
    <mergeCell ref="M84:N84"/>
    <mergeCell ref="M86:N86"/>
    <mergeCell ref="M87:N87"/>
    <mergeCell ref="M88:N88"/>
    <mergeCell ref="M89:N89"/>
    <mergeCell ref="M90:N90"/>
    <mergeCell ref="M91:N91"/>
    <mergeCell ref="M92:N92"/>
    <mergeCell ref="M94:N94"/>
    <mergeCell ref="O87:P87"/>
    <mergeCell ref="O88:P88"/>
    <mergeCell ref="O89:P89"/>
    <mergeCell ref="O90:P90"/>
    <mergeCell ref="O91:P91"/>
    <mergeCell ref="O92:P92"/>
    <mergeCell ref="O93:P93"/>
    <mergeCell ref="O94:P94"/>
    <mergeCell ref="O86:P86"/>
    <mergeCell ref="M93:N93"/>
    <mergeCell ref="A275:F275"/>
    <mergeCell ref="A276:F276"/>
    <mergeCell ref="Q97:AF97"/>
    <mergeCell ref="R98:Y98"/>
    <mergeCell ref="B121:K121"/>
    <mergeCell ref="B120:K120"/>
    <mergeCell ref="B122:K122"/>
    <mergeCell ref="B123:K123"/>
    <mergeCell ref="L121:N121"/>
    <mergeCell ref="L123:N123"/>
    <mergeCell ref="AB105:AF107"/>
    <mergeCell ref="Z103:AA103"/>
    <mergeCell ref="P104:Q104"/>
    <mergeCell ref="R104:S104"/>
    <mergeCell ref="T104:U104"/>
    <mergeCell ref="V104:W104"/>
    <mergeCell ref="X104:Y104"/>
    <mergeCell ref="Z104:AA104"/>
    <mergeCell ref="P106:Q106"/>
    <mergeCell ref="A172:B172"/>
    <mergeCell ref="C172:N172"/>
    <mergeCell ref="C235:N235"/>
    <mergeCell ref="A236:B236"/>
    <mergeCell ref="C236:N236"/>
    <mergeCell ref="A270:F270"/>
    <mergeCell ref="A271:F271"/>
    <mergeCell ref="A272:F272"/>
    <mergeCell ref="A273:F273"/>
    <mergeCell ref="A274:F274"/>
    <mergeCell ref="K90:L90"/>
    <mergeCell ref="K91:L91"/>
    <mergeCell ref="M85:N85"/>
    <mergeCell ref="M81:N81"/>
    <mergeCell ref="I88:J88"/>
    <mergeCell ref="I87:J87"/>
    <mergeCell ref="K96:L96"/>
    <mergeCell ref="K97:L97"/>
    <mergeCell ref="K87:L87"/>
    <mergeCell ref="K88:L88"/>
    <mergeCell ref="K89:L89"/>
    <mergeCell ref="K92:L92"/>
    <mergeCell ref="K93:L93"/>
    <mergeCell ref="K94:L94"/>
    <mergeCell ref="K95:L95"/>
    <mergeCell ref="I86:J86"/>
    <mergeCell ref="I85:J85"/>
    <mergeCell ref="I84:J84"/>
    <mergeCell ref="I83:J83"/>
    <mergeCell ref="I76:J76"/>
    <mergeCell ref="I77:J77"/>
    <mergeCell ref="E67:F67"/>
    <mergeCell ref="E68:F68"/>
    <mergeCell ref="E69:F69"/>
    <mergeCell ref="E70:F70"/>
    <mergeCell ref="E71:F71"/>
    <mergeCell ref="E72:F72"/>
    <mergeCell ref="E73:F73"/>
    <mergeCell ref="E74:F74"/>
    <mergeCell ref="E75:F75"/>
    <mergeCell ref="E76:F76"/>
    <mergeCell ref="E77:F77"/>
    <mergeCell ref="G71:H71"/>
    <mergeCell ref="G72:H72"/>
    <mergeCell ref="G73:H73"/>
    <mergeCell ref="G74:H74"/>
    <mergeCell ref="G75:H75"/>
    <mergeCell ref="G76:H76"/>
    <mergeCell ref="G77:H77"/>
    <mergeCell ref="K69:L69"/>
    <mergeCell ref="K70:L70"/>
    <mergeCell ref="K71:L71"/>
    <mergeCell ref="K72:L72"/>
    <mergeCell ref="K73:L73"/>
    <mergeCell ref="K74:L74"/>
    <mergeCell ref="K75:L75"/>
    <mergeCell ref="I69:J69"/>
    <mergeCell ref="I70:J70"/>
    <mergeCell ref="I71:J71"/>
    <mergeCell ref="I72:J72"/>
    <mergeCell ref="I73:J73"/>
    <mergeCell ref="I74:J74"/>
    <mergeCell ref="I75:J75"/>
    <mergeCell ref="K76:L76"/>
    <mergeCell ref="K77:L77"/>
    <mergeCell ref="I65:J65"/>
    <mergeCell ref="I66:J66"/>
    <mergeCell ref="I67:J67"/>
    <mergeCell ref="I68:J68"/>
    <mergeCell ref="O70:Q70"/>
    <mergeCell ref="O71:Q71"/>
    <mergeCell ref="O72:Q72"/>
    <mergeCell ref="O73:Q73"/>
    <mergeCell ref="O74:Q74"/>
    <mergeCell ref="O75:Q75"/>
    <mergeCell ref="O76:Q76"/>
    <mergeCell ref="O77:Q77"/>
    <mergeCell ref="M70:N70"/>
    <mergeCell ref="M71:N71"/>
    <mergeCell ref="M72:N72"/>
    <mergeCell ref="M73:N73"/>
    <mergeCell ref="M74:N74"/>
    <mergeCell ref="M75:N75"/>
    <mergeCell ref="M76:N76"/>
    <mergeCell ref="M77:N77"/>
    <mergeCell ref="K67:L67"/>
    <mergeCell ref="K68:L68"/>
  </mergeCells>
  <dataValidations count="8">
    <dataValidation type="list" allowBlank="1" showInputMessage="1" showErrorMessage="1" sqref="Q225:R230 Q146:R147 Q236:R236 Q243:R244" xr:uid="{8BD314F5-19DC-214D-A67B-69983DA8D27A}">
      <formula1>$AI$284:$AI$287</formula1>
    </dataValidation>
    <dataValidation type="list" allowBlank="1" showInputMessage="1" showErrorMessage="1" sqref="N19:R19 Q263:R264 Q260:R261 P106:AA106 M95:N98 M85:P86 I81:P81 L59 H52:H57 K42:K48 O110:O112 L120 Q209:R210 N10:R10 D116:D117 O82:P84 Q104 N22:R22 L122 I82:L98 O87:P98 M93:N93 P103:P104 R103:AA104 Q251:R252 K62:K77 O62:P77 M62:M77 G62:G77 I62:I77 E62:E77" xr:uid="{00000000-0002-0000-0600-000004000000}">
      <formula1>$AI$280:$AI$282</formula1>
    </dataValidation>
    <dataValidation type="list" allowBlank="1" showInputMessage="1" showErrorMessage="1" sqref="N8:R8" xr:uid="{9F3E2EA4-9DAA-4DD4-BBED-F3A1F9B6D2AB}">
      <formula1>$AI$293:$AI$297</formula1>
    </dataValidation>
    <dataValidation type="list" allowBlank="1" showInputMessage="1" showErrorMessage="1" sqref="Q130:R134 Q136:R139 Q141:R145 Q219:Q221 Q216:R217 R219:R220" xr:uid="{2932C716-8E5B-4EEC-9118-F750D4B3179B}">
      <formula1>$AI$284:$AI$288</formula1>
    </dataValidation>
    <dataValidation type="list" allowBlank="1" showInputMessage="1" showErrorMessage="1" sqref="Q162:R165 Q155:R160 Q189:R192 Q172:R172 Q179:R181 Q199:R200 Q208:R208 Q213:R214" xr:uid="{7BB6092F-29BB-4416-B2EB-CB0FC76704E5}">
      <formula1>$AI$289:$AI$292</formula1>
    </dataValidation>
    <dataValidation type="list" allowBlank="1" showInputMessage="1" showErrorMessage="1" sqref="N31:R36" xr:uid="{E442662D-D8C4-48F7-A0AE-B499556DA3B8}">
      <formula1>$AI$280:$AI$283</formula1>
    </dataValidation>
    <dataValidation type="list" allowBlank="1" showInputMessage="1" showErrorMessage="1" sqref="N9:R9" xr:uid="{A6FDCA44-018C-4E55-AB40-D6B0B8197EBE}">
      <formula1>$AI$298:$AI$305</formula1>
    </dataValidation>
    <dataValidation type="list" allowBlank="1" showInputMessage="1" showErrorMessage="1" sqref="G81:G98" xr:uid="{0AE44AD6-C6D1-F846-9280-BECEDA853CE9}">
      <formula1>$AI$281:$AI$282</formula1>
    </dataValidation>
  </dataValidations>
  <hyperlinks>
    <hyperlink ref="A271:E271" location="'Urine Module'!A1" display="- Urine module" xr:uid="{A04CA36A-D943-4F13-ACD1-EF98B3E10DC5}"/>
    <hyperlink ref="A272:E272" location="'Feces Module'!A1" display="- Feces module" xr:uid="{E0222A9D-2DED-4D28-A75F-1801DA26E662}"/>
    <hyperlink ref="A273:E273" location="'Blood Module'!A1" display="- Blood module" xr:uid="{6C29CCCB-3C8D-4926-802D-03E7AAB18295}"/>
    <hyperlink ref="A274:E274" location="'Genital Module'!A1" display="- Genital module" xr:uid="{A2B2246E-793E-4BD7-A9D3-28735A061EC8}"/>
    <hyperlink ref="A275:E275" location="'Pulmonary Module'!A1" display="- Pulmonary module" xr:uid="{6C2D9DED-AE93-4FE6-BD01-CE0635D10D85}"/>
    <hyperlink ref="A276:E276" location="'Wound Module'!A1" display="- Wound module" xr:uid="{0DF62DC4-4A6A-4C8C-A9DE-5FB1BCD3B522}"/>
  </hyperlinks>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N270"/>
  <sheetViews>
    <sheetView showGridLines="0" zoomScaleNormal="100" workbookViewId="0">
      <selection activeCell="AL8" sqref="AL8"/>
    </sheetView>
  </sheetViews>
  <sheetFormatPr baseColWidth="10" defaultColWidth="9.1640625" defaultRowHeight="14"/>
  <cols>
    <col min="1" max="32" width="5.5" style="139" customWidth="1"/>
    <col min="33" max="33" width="5.83203125" style="139" customWidth="1"/>
    <col min="34" max="34" width="5.5" style="139" customWidth="1"/>
    <col min="35" max="36" width="8" style="139" hidden="1" customWidth="1"/>
    <col min="37" max="37" width="5.5" style="139" customWidth="1"/>
    <col min="38" max="38" width="9.1640625" style="139" customWidth="1"/>
    <col min="39" max="16384" width="9.1640625" style="139"/>
  </cols>
  <sheetData>
    <row r="1" spans="1:35" s="138" customFormat="1" ht="211" customHeight="1">
      <c r="A1" s="754" t="s">
        <v>2279</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row>
    <row r="2" spans="1:35" s="138" customFormat="1" ht="33.75" customHeight="1">
      <c r="A2" s="533" t="s">
        <v>1721</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row>
    <row r="3" spans="1:35" ht="13.5" customHeight="1">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row>
    <row r="4" spans="1:35" ht="13.5" customHeight="1">
      <c r="A4" s="105" t="s">
        <v>199</v>
      </c>
      <c r="B4" s="767" t="s">
        <v>200</v>
      </c>
      <c r="C4" s="767"/>
      <c r="D4" s="767"/>
      <c r="E4" s="767"/>
      <c r="F4" s="767"/>
      <c r="G4" s="767"/>
      <c r="H4" s="767"/>
      <c r="I4" s="767"/>
      <c r="J4" s="767"/>
      <c r="K4" s="767"/>
      <c r="L4" s="767"/>
      <c r="M4" s="767"/>
      <c r="N4" s="767"/>
      <c r="O4" s="767"/>
      <c r="P4" s="767"/>
      <c r="Q4" s="767"/>
      <c r="R4" s="767"/>
      <c r="S4" s="767"/>
      <c r="T4" s="140"/>
      <c r="U4" s="140"/>
      <c r="V4" s="140"/>
      <c r="W4" s="140"/>
      <c r="X4" s="140"/>
      <c r="Y4" s="140"/>
      <c r="Z4" s="140"/>
      <c r="AA4" s="140"/>
      <c r="AB4" s="140"/>
      <c r="AC4" s="140"/>
      <c r="AD4" s="140"/>
      <c r="AE4" s="140"/>
      <c r="AF4" s="140"/>
      <c r="AG4" s="141"/>
      <c r="AH4" s="141"/>
      <c r="AI4" s="141"/>
    </row>
    <row r="5" spans="1:35" ht="13.5" customHeight="1">
      <c r="A5" s="105"/>
      <c r="B5" s="464" t="s">
        <v>1531</v>
      </c>
      <c r="C5" s="464"/>
      <c r="D5" s="464"/>
      <c r="E5" s="464"/>
      <c r="F5" s="464"/>
      <c r="G5" s="464"/>
      <c r="H5" s="464"/>
      <c r="I5" s="464"/>
      <c r="J5" s="464"/>
      <c r="K5" s="464"/>
      <c r="L5" s="464"/>
      <c r="M5" s="464"/>
      <c r="N5" s="464"/>
      <c r="O5" s="464"/>
      <c r="P5" s="464"/>
      <c r="Q5" s="464"/>
      <c r="R5" s="464"/>
      <c r="S5" s="464"/>
      <c r="T5" s="140"/>
      <c r="U5" s="140"/>
      <c r="V5" s="140"/>
      <c r="W5" s="140"/>
      <c r="X5" s="140"/>
      <c r="Y5" s="140"/>
      <c r="Z5" s="140"/>
      <c r="AA5" s="140"/>
      <c r="AB5" s="140"/>
      <c r="AC5" s="140"/>
      <c r="AD5" s="140"/>
      <c r="AE5" s="140"/>
      <c r="AF5" s="140"/>
      <c r="AG5" s="141"/>
      <c r="AH5" s="141"/>
      <c r="AI5" s="141"/>
    </row>
    <row r="6" spans="1:35" ht="13.5" customHeight="1">
      <c r="A6" s="105"/>
      <c r="B6" s="554"/>
      <c r="C6" s="554"/>
      <c r="D6" s="554"/>
      <c r="E6" s="554"/>
      <c r="F6" s="554"/>
      <c r="G6" s="554"/>
      <c r="H6" s="554"/>
      <c r="I6" s="554"/>
      <c r="J6" s="554"/>
      <c r="K6" s="554"/>
      <c r="L6" s="554"/>
      <c r="M6" s="554"/>
      <c r="N6" s="554"/>
      <c r="O6" s="554"/>
      <c r="P6" s="554"/>
      <c r="Q6" s="554"/>
      <c r="R6" s="554"/>
      <c r="S6" s="554"/>
      <c r="T6" s="140"/>
      <c r="U6" s="140"/>
      <c r="V6" s="140"/>
      <c r="W6" s="140"/>
      <c r="X6" s="140"/>
      <c r="Y6" s="140"/>
      <c r="Z6" s="140"/>
      <c r="AA6" s="140"/>
      <c r="AB6" s="140"/>
      <c r="AC6" s="140"/>
      <c r="AD6" s="140"/>
      <c r="AE6" s="140"/>
      <c r="AF6" s="140"/>
      <c r="AG6" s="141"/>
      <c r="AH6" s="141"/>
      <c r="AI6" s="141"/>
    </row>
    <row r="7" spans="1:35" ht="13.5" customHeight="1">
      <c r="A7" s="95"/>
      <c r="B7" s="709"/>
      <c r="C7" s="710"/>
      <c r="D7" s="710"/>
      <c r="E7" s="710"/>
      <c r="F7" s="711"/>
      <c r="G7" s="700" t="s">
        <v>201</v>
      </c>
      <c r="H7" s="701"/>
      <c r="I7" s="701"/>
      <c r="J7" s="702"/>
      <c r="K7" s="700" t="s">
        <v>202</v>
      </c>
      <c r="L7" s="701"/>
      <c r="M7" s="701"/>
      <c r="N7" s="702"/>
      <c r="O7" s="700" t="s">
        <v>203</v>
      </c>
      <c r="P7" s="701"/>
      <c r="Q7" s="701"/>
      <c r="R7" s="702"/>
      <c r="S7" s="142"/>
      <c r="T7" s="95"/>
      <c r="U7" s="140"/>
      <c r="V7" s="140"/>
      <c r="W7" s="140"/>
      <c r="X7" s="140"/>
      <c r="Y7" s="140"/>
      <c r="Z7" s="140"/>
      <c r="AA7" s="140"/>
      <c r="AB7" s="140"/>
      <c r="AC7" s="140"/>
      <c r="AD7" s="140"/>
      <c r="AE7" s="140"/>
      <c r="AF7" s="140"/>
      <c r="AG7" s="141"/>
      <c r="AH7" s="141"/>
      <c r="AI7" s="141"/>
    </row>
    <row r="8" spans="1:35" ht="27" customHeight="1">
      <c r="A8" s="95"/>
      <c r="B8" s="709"/>
      <c r="C8" s="710"/>
      <c r="D8" s="710"/>
      <c r="E8" s="710"/>
      <c r="F8" s="711"/>
      <c r="G8" s="143" t="s">
        <v>204</v>
      </c>
      <c r="H8" s="143" t="s">
        <v>205</v>
      </c>
      <c r="I8" s="143" t="s">
        <v>206</v>
      </c>
      <c r="J8" s="143" t="s">
        <v>207</v>
      </c>
      <c r="K8" s="143" t="s">
        <v>204</v>
      </c>
      <c r="L8" s="143" t="s">
        <v>205</v>
      </c>
      <c r="M8" s="143" t="s">
        <v>206</v>
      </c>
      <c r="N8" s="143" t="s">
        <v>207</v>
      </c>
      <c r="O8" s="143" t="s">
        <v>204</v>
      </c>
      <c r="P8" s="143" t="s">
        <v>205</v>
      </c>
      <c r="Q8" s="143" t="s">
        <v>206</v>
      </c>
      <c r="R8" s="143" t="s">
        <v>207</v>
      </c>
      <c r="S8" s="144" t="s">
        <v>121</v>
      </c>
      <c r="T8" s="90" t="s">
        <v>73</v>
      </c>
      <c r="U8" s="712" t="s">
        <v>1533</v>
      </c>
      <c r="V8" s="712"/>
      <c r="W8" s="712"/>
      <c r="X8" s="712"/>
      <c r="Y8" s="712"/>
      <c r="Z8" s="712"/>
      <c r="AA8" s="712"/>
      <c r="AB8" s="712"/>
      <c r="AC8" s="712"/>
      <c r="AD8" s="712"/>
      <c r="AE8" s="712"/>
      <c r="AF8" s="712"/>
      <c r="AG8" s="95"/>
    </row>
    <row r="9" spans="1:35" ht="13.5" customHeight="1">
      <c r="A9" s="95"/>
      <c r="B9" s="503" t="s">
        <v>208</v>
      </c>
      <c r="C9" s="504"/>
      <c r="D9" s="504"/>
      <c r="E9" s="504"/>
      <c r="F9" s="504"/>
      <c r="G9" s="504"/>
      <c r="H9" s="504"/>
      <c r="I9" s="504"/>
      <c r="J9" s="504"/>
      <c r="K9" s="504"/>
      <c r="L9" s="504"/>
      <c r="M9" s="504"/>
      <c r="N9" s="504"/>
      <c r="O9" s="504"/>
      <c r="P9" s="504"/>
      <c r="Q9" s="504"/>
      <c r="R9" s="504"/>
      <c r="S9" s="505"/>
      <c r="T9" s="95" t="s">
        <v>73</v>
      </c>
      <c r="U9" s="460" t="s">
        <v>1595</v>
      </c>
      <c r="V9" s="460"/>
      <c r="W9" s="460"/>
      <c r="X9" s="460"/>
      <c r="Y9" s="460"/>
      <c r="Z9" s="460"/>
      <c r="AA9" s="460"/>
      <c r="AB9" s="460"/>
      <c r="AC9" s="460"/>
      <c r="AD9" s="460"/>
      <c r="AE9" s="460"/>
      <c r="AF9" s="460"/>
      <c r="AG9" s="119"/>
    </row>
    <row r="10" spans="1:35" ht="13.5" customHeight="1">
      <c r="A10" s="95"/>
      <c r="B10" s="120"/>
      <c r="C10" s="683" t="s">
        <v>63</v>
      </c>
      <c r="D10" s="683"/>
      <c r="E10" s="683"/>
      <c r="F10" s="684"/>
      <c r="G10" s="39"/>
      <c r="H10" s="39"/>
      <c r="I10" s="39"/>
      <c r="J10" s="39"/>
      <c r="K10" s="39"/>
      <c r="L10" s="39"/>
      <c r="M10" s="39"/>
      <c r="N10" s="39"/>
      <c r="O10" s="39"/>
      <c r="P10" s="39"/>
      <c r="Q10" s="39"/>
      <c r="R10" s="39"/>
      <c r="S10" s="145">
        <f>SUM(G10:R10)</f>
        <v>0</v>
      </c>
      <c r="T10" s="95"/>
      <c r="U10" s="460"/>
      <c r="V10" s="460"/>
      <c r="W10" s="460"/>
      <c r="X10" s="460"/>
      <c r="Y10" s="460"/>
      <c r="Z10" s="460"/>
      <c r="AA10" s="460"/>
      <c r="AB10" s="460"/>
      <c r="AC10" s="460"/>
      <c r="AD10" s="460"/>
      <c r="AE10" s="460"/>
      <c r="AF10" s="460"/>
      <c r="AG10" s="119"/>
    </row>
    <row r="11" spans="1:35" ht="13.5" customHeight="1">
      <c r="A11" s="95"/>
      <c r="B11" s="123"/>
      <c r="C11" s="698" t="s">
        <v>62</v>
      </c>
      <c r="D11" s="698"/>
      <c r="E11" s="698"/>
      <c r="F11" s="699"/>
      <c r="G11" s="15"/>
      <c r="H11" s="15"/>
      <c r="I11" s="15"/>
      <c r="J11" s="15"/>
      <c r="K11" s="15"/>
      <c r="L11" s="15"/>
      <c r="M11" s="15"/>
      <c r="N11" s="15"/>
      <c r="O11" s="15"/>
      <c r="P11" s="15"/>
      <c r="Q11" s="15"/>
      <c r="R11" s="15"/>
      <c r="S11" s="146">
        <f t="shared" ref="S11:S29" si="0">SUM(G11:R11)</f>
        <v>0</v>
      </c>
      <c r="T11" s="95"/>
      <c r="U11" s="460"/>
      <c r="V11" s="460"/>
      <c r="W11" s="460"/>
      <c r="X11" s="460"/>
      <c r="Y11" s="460"/>
      <c r="Z11" s="460"/>
      <c r="AA11" s="460"/>
      <c r="AB11" s="460"/>
      <c r="AC11" s="460"/>
      <c r="AD11" s="460"/>
      <c r="AE11" s="460"/>
      <c r="AF11" s="460"/>
      <c r="AG11" s="95"/>
    </row>
    <row r="12" spans="1:35" ht="13.5" customHeight="1">
      <c r="A12" s="95"/>
      <c r="B12" s="120"/>
      <c r="C12" s="504" t="s">
        <v>1346</v>
      </c>
      <c r="D12" s="504"/>
      <c r="E12" s="504"/>
      <c r="F12" s="504"/>
      <c r="G12" s="504"/>
      <c r="H12" s="504"/>
      <c r="I12" s="504"/>
      <c r="J12" s="504"/>
      <c r="K12" s="504"/>
      <c r="L12" s="504"/>
      <c r="M12" s="504"/>
      <c r="N12" s="504"/>
      <c r="O12" s="504"/>
      <c r="P12" s="504"/>
      <c r="Q12" s="504"/>
      <c r="R12" s="504"/>
      <c r="S12" s="505"/>
      <c r="T12" s="95"/>
      <c r="U12" s="109"/>
      <c r="V12" s="109"/>
      <c r="W12" s="109"/>
      <c r="X12" s="109"/>
      <c r="Y12" s="109"/>
      <c r="Z12" s="109"/>
      <c r="AA12" s="109"/>
      <c r="AB12" s="95"/>
      <c r="AC12" s="95"/>
      <c r="AD12" s="95"/>
      <c r="AE12" s="95"/>
      <c r="AF12" s="95"/>
      <c r="AG12" s="95"/>
    </row>
    <row r="13" spans="1:35" s="95" customFormat="1" ht="13.5" customHeight="1">
      <c r="B13" s="120"/>
      <c r="C13" s="504" t="s">
        <v>1408</v>
      </c>
      <c r="D13" s="504"/>
      <c r="E13" s="504"/>
      <c r="F13" s="505"/>
      <c r="G13" s="39"/>
      <c r="H13" s="39"/>
      <c r="I13" s="39"/>
      <c r="J13" s="39"/>
      <c r="K13" s="39"/>
      <c r="L13" s="39"/>
      <c r="M13" s="39"/>
      <c r="N13" s="39"/>
      <c r="O13" s="39"/>
      <c r="P13" s="39"/>
      <c r="Q13" s="39"/>
      <c r="R13" s="39"/>
      <c r="S13" s="145">
        <f t="shared" si="0"/>
        <v>0</v>
      </c>
    </row>
    <row r="14" spans="1:35" s="95" customFormat="1" ht="13.5" customHeight="1">
      <c r="B14" s="120"/>
      <c r="C14" s="504" t="s">
        <v>1409</v>
      </c>
      <c r="D14" s="504"/>
      <c r="E14" s="504"/>
      <c r="F14" s="505"/>
      <c r="G14" s="77"/>
      <c r="H14" s="77"/>
      <c r="I14" s="77"/>
      <c r="J14" s="77"/>
      <c r="K14" s="77"/>
      <c r="L14" s="77"/>
      <c r="M14" s="77"/>
      <c r="N14" s="77"/>
      <c r="O14" s="77"/>
      <c r="P14" s="77"/>
      <c r="Q14" s="77"/>
      <c r="R14" s="77"/>
      <c r="S14" s="147">
        <f t="shared" si="0"/>
        <v>0</v>
      </c>
    </row>
    <row r="15" spans="1:35" s="95" customFormat="1" ht="13.5" customHeight="1">
      <c r="B15" s="120"/>
      <c r="C15" s="504" t="s">
        <v>1410</v>
      </c>
      <c r="D15" s="504"/>
      <c r="E15" s="504"/>
      <c r="F15" s="505"/>
      <c r="G15" s="77"/>
      <c r="H15" s="77"/>
      <c r="I15" s="77"/>
      <c r="J15" s="77"/>
      <c r="K15" s="77"/>
      <c r="L15" s="77"/>
      <c r="M15" s="77"/>
      <c r="N15" s="77"/>
      <c r="O15" s="77"/>
      <c r="P15" s="77"/>
      <c r="Q15" s="77"/>
      <c r="R15" s="77"/>
      <c r="S15" s="147">
        <f>SUM(G15:R15)</f>
        <v>0</v>
      </c>
    </row>
    <row r="16" spans="1:35" ht="13.5" customHeight="1">
      <c r="A16" s="95"/>
      <c r="B16" s="503" t="s">
        <v>209</v>
      </c>
      <c r="C16" s="504"/>
      <c r="D16" s="504"/>
      <c r="E16" s="504"/>
      <c r="F16" s="504"/>
      <c r="G16" s="504"/>
      <c r="H16" s="504"/>
      <c r="I16" s="504"/>
      <c r="J16" s="504"/>
      <c r="K16" s="504"/>
      <c r="L16" s="504"/>
      <c r="M16" s="504"/>
      <c r="N16" s="504"/>
      <c r="O16" s="504"/>
      <c r="P16" s="504"/>
      <c r="Q16" s="504"/>
      <c r="R16" s="504"/>
      <c r="S16" s="505"/>
      <c r="T16" s="95" t="s">
        <v>73</v>
      </c>
      <c r="U16" s="460" t="s">
        <v>1582</v>
      </c>
      <c r="V16" s="460"/>
      <c r="W16" s="460"/>
      <c r="X16" s="460"/>
      <c r="Y16" s="460"/>
      <c r="Z16" s="460"/>
      <c r="AA16" s="460"/>
      <c r="AB16" s="460"/>
      <c r="AC16" s="460"/>
      <c r="AD16" s="460"/>
      <c r="AE16" s="460"/>
      <c r="AF16" s="460"/>
      <c r="AG16" s="119"/>
    </row>
    <row r="17" spans="1:35" ht="13.5" customHeight="1">
      <c r="A17" s="95"/>
      <c r="B17" s="120"/>
      <c r="C17" s="683" t="s">
        <v>63</v>
      </c>
      <c r="D17" s="683"/>
      <c r="E17" s="683"/>
      <c r="F17" s="684"/>
      <c r="G17" s="39"/>
      <c r="H17" s="39"/>
      <c r="I17" s="39"/>
      <c r="J17" s="39"/>
      <c r="K17" s="39"/>
      <c r="L17" s="39"/>
      <c r="M17" s="39"/>
      <c r="N17" s="39"/>
      <c r="O17" s="39"/>
      <c r="P17" s="39"/>
      <c r="Q17" s="39"/>
      <c r="R17" s="39"/>
      <c r="S17" s="145">
        <f t="shared" si="0"/>
        <v>0</v>
      </c>
      <c r="T17" s="109"/>
      <c r="U17" s="460"/>
      <c r="V17" s="460"/>
      <c r="W17" s="460"/>
      <c r="X17" s="460"/>
      <c r="Y17" s="460"/>
      <c r="Z17" s="460"/>
      <c r="AA17" s="460"/>
      <c r="AB17" s="460"/>
      <c r="AC17" s="460"/>
      <c r="AD17" s="460"/>
      <c r="AE17" s="460"/>
      <c r="AF17" s="460"/>
      <c r="AG17" s="119"/>
    </row>
    <row r="18" spans="1:35" ht="13.5" customHeight="1">
      <c r="A18" s="95"/>
      <c r="B18" s="123"/>
      <c r="C18" s="698" t="s">
        <v>62</v>
      </c>
      <c r="D18" s="698"/>
      <c r="E18" s="698"/>
      <c r="F18" s="699"/>
      <c r="G18" s="15"/>
      <c r="H18" s="15"/>
      <c r="I18" s="15"/>
      <c r="J18" s="15"/>
      <c r="K18" s="15"/>
      <c r="L18" s="15"/>
      <c r="M18" s="15"/>
      <c r="N18" s="15"/>
      <c r="O18" s="15"/>
      <c r="P18" s="15"/>
      <c r="Q18" s="15"/>
      <c r="R18" s="15"/>
      <c r="S18" s="146">
        <f t="shared" si="0"/>
        <v>0</v>
      </c>
      <c r="T18" s="109"/>
      <c r="U18" s="109"/>
      <c r="V18" s="109"/>
      <c r="W18" s="109"/>
      <c r="X18" s="109"/>
      <c r="Y18" s="109"/>
      <c r="Z18" s="109"/>
      <c r="AA18" s="109"/>
      <c r="AB18" s="95"/>
      <c r="AC18" s="95"/>
      <c r="AD18" s="95"/>
      <c r="AE18" s="95"/>
      <c r="AF18" s="95"/>
      <c r="AG18" s="95"/>
    </row>
    <row r="19" spans="1:35" ht="13.5" customHeight="1">
      <c r="A19" s="95"/>
      <c r="B19" s="120"/>
      <c r="C19" s="504" t="s">
        <v>1346</v>
      </c>
      <c r="D19" s="504"/>
      <c r="E19" s="504"/>
      <c r="F19" s="504"/>
      <c r="G19" s="504"/>
      <c r="H19" s="504"/>
      <c r="I19" s="504"/>
      <c r="J19" s="504"/>
      <c r="K19" s="504"/>
      <c r="L19" s="504"/>
      <c r="M19" s="504"/>
      <c r="N19" s="504"/>
      <c r="O19" s="504"/>
      <c r="P19" s="504"/>
      <c r="Q19" s="504"/>
      <c r="R19" s="504"/>
      <c r="S19" s="505"/>
      <c r="T19" s="109"/>
      <c r="U19" s="109"/>
      <c r="V19" s="109"/>
      <c r="W19" s="109"/>
      <c r="X19" s="109"/>
      <c r="Y19" s="109"/>
      <c r="Z19" s="109"/>
      <c r="AA19" s="109"/>
      <c r="AB19" s="95"/>
      <c r="AC19" s="95"/>
      <c r="AD19" s="95"/>
      <c r="AE19" s="95"/>
      <c r="AF19" s="95"/>
      <c r="AG19" s="95"/>
    </row>
    <row r="20" spans="1:35" s="95" customFormat="1" ht="13.5" customHeight="1">
      <c r="B20" s="120"/>
      <c r="C20" s="504" t="s">
        <v>1408</v>
      </c>
      <c r="D20" s="504"/>
      <c r="E20" s="504"/>
      <c r="F20" s="505"/>
      <c r="G20" s="39"/>
      <c r="H20" s="39"/>
      <c r="I20" s="39"/>
      <c r="J20" s="39"/>
      <c r="K20" s="39"/>
      <c r="L20" s="39"/>
      <c r="M20" s="39"/>
      <c r="N20" s="39"/>
      <c r="O20" s="39"/>
      <c r="P20" s="39"/>
      <c r="Q20" s="39"/>
      <c r="R20" s="39"/>
      <c r="S20" s="145">
        <f t="shared" ref="S20:S22" si="1">SUM(G20:R20)</f>
        <v>0</v>
      </c>
    </row>
    <row r="21" spans="1:35" s="95" customFormat="1" ht="13.5" customHeight="1">
      <c r="B21" s="120"/>
      <c r="C21" s="504" t="s">
        <v>1409</v>
      </c>
      <c r="D21" s="504"/>
      <c r="E21" s="504"/>
      <c r="F21" s="505"/>
      <c r="G21" s="77"/>
      <c r="H21" s="77"/>
      <c r="I21" s="77"/>
      <c r="J21" s="77"/>
      <c r="K21" s="77"/>
      <c r="L21" s="77"/>
      <c r="M21" s="77"/>
      <c r="N21" s="77"/>
      <c r="O21" s="77"/>
      <c r="P21" s="77"/>
      <c r="Q21" s="77"/>
      <c r="R21" s="77"/>
      <c r="S21" s="147">
        <f t="shared" si="1"/>
        <v>0</v>
      </c>
    </row>
    <row r="22" spans="1:35" s="95" customFormat="1" ht="13.5" customHeight="1">
      <c r="B22" s="120"/>
      <c r="C22" s="504" t="s">
        <v>1410</v>
      </c>
      <c r="D22" s="504"/>
      <c r="E22" s="504"/>
      <c r="F22" s="505"/>
      <c r="G22" s="77"/>
      <c r="H22" s="77"/>
      <c r="I22" s="77"/>
      <c r="J22" s="77"/>
      <c r="K22" s="77"/>
      <c r="L22" s="77"/>
      <c r="M22" s="77"/>
      <c r="N22" s="77"/>
      <c r="O22" s="77"/>
      <c r="P22" s="77"/>
      <c r="Q22" s="77"/>
      <c r="R22" s="77"/>
      <c r="S22" s="147">
        <f t="shared" si="1"/>
        <v>0</v>
      </c>
    </row>
    <row r="23" spans="1:35" ht="13.5" customHeight="1">
      <c r="A23" s="95"/>
      <c r="B23" s="503" t="s">
        <v>210</v>
      </c>
      <c r="C23" s="504"/>
      <c r="D23" s="504"/>
      <c r="E23" s="504"/>
      <c r="F23" s="504"/>
      <c r="G23" s="504"/>
      <c r="H23" s="504"/>
      <c r="I23" s="504"/>
      <c r="J23" s="504"/>
      <c r="K23" s="504"/>
      <c r="L23" s="504"/>
      <c r="M23" s="504"/>
      <c r="N23" s="504"/>
      <c r="O23" s="504"/>
      <c r="P23" s="504"/>
      <c r="Q23" s="504"/>
      <c r="R23" s="504"/>
      <c r="S23" s="505"/>
      <c r="T23" s="95" t="s">
        <v>73</v>
      </c>
      <c r="U23" s="713" t="s">
        <v>1536</v>
      </c>
      <c r="V23" s="713"/>
      <c r="W23" s="713"/>
      <c r="X23" s="713"/>
      <c r="Y23" s="713"/>
      <c r="Z23" s="713"/>
      <c r="AA23" s="713"/>
      <c r="AB23" s="713"/>
      <c r="AC23" s="713"/>
      <c r="AD23" s="713"/>
      <c r="AE23" s="713"/>
      <c r="AF23" s="713"/>
      <c r="AG23" s="148"/>
      <c r="AH23" s="148"/>
      <c r="AI23" s="148"/>
    </row>
    <row r="24" spans="1:35" ht="13.5" customHeight="1">
      <c r="A24" s="95"/>
      <c r="B24" s="120"/>
      <c r="C24" s="683" t="s">
        <v>63</v>
      </c>
      <c r="D24" s="683"/>
      <c r="E24" s="683"/>
      <c r="F24" s="684"/>
      <c r="G24" s="75"/>
      <c r="H24" s="39"/>
      <c r="I24" s="39"/>
      <c r="J24" s="39"/>
      <c r="K24" s="39"/>
      <c r="L24" s="39"/>
      <c r="M24" s="39"/>
      <c r="N24" s="39"/>
      <c r="O24" s="39"/>
      <c r="P24" s="39"/>
      <c r="Q24" s="39"/>
      <c r="R24" s="39"/>
      <c r="S24" s="145">
        <f t="shared" si="0"/>
        <v>0</v>
      </c>
      <c r="T24" s="149"/>
      <c r="U24" s="713"/>
      <c r="V24" s="713"/>
      <c r="W24" s="713"/>
      <c r="X24" s="713"/>
      <c r="Y24" s="713"/>
      <c r="Z24" s="713"/>
      <c r="AA24" s="713"/>
      <c r="AB24" s="713"/>
      <c r="AC24" s="713"/>
      <c r="AD24" s="713"/>
      <c r="AE24" s="713"/>
      <c r="AF24" s="713"/>
      <c r="AG24" s="148"/>
      <c r="AH24" s="148"/>
      <c r="AI24" s="148"/>
    </row>
    <row r="25" spans="1:35" ht="13.5" customHeight="1">
      <c r="A25" s="95"/>
      <c r="B25" s="123"/>
      <c r="C25" s="698" t="s">
        <v>62</v>
      </c>
      <c r="D25" s="698"/>
      <c r="E25" s="698"/>
      <c r="F25" s="699"/>
      <c r="G25" s="40"/>
      <c r="H25" s="15"/>
      <c r="I25" s="15"/>
      <c r="J25" s="15"/>
      <c r="K25" s="15"/>
      <c r="L25" s="15"/>
      <c r="M25" s="15"/>
      <c r="N25" s="15"/>
      <c r="O25" s="15"/>
      <c r="P25" s="15"/>
      <c r="Q25" s="15"/>
      <c r="R25" s="15"/>
      <c r="S25" s="146">
        <f t="shared" si="0"/>
        <v>0</v>
      </c>
      <c r="T25" s="95"/>
      <c r="Y25" s="95"/>
      <c r="Z25" s="95"/>
      <c r="AA25" s="95"/>
      <c r="AB25" s="95"/>
      <c r="AC25" s="95"/>
      <c r="AD25" s="95"/>
      <c r="AE25" s="95"/>
      <c r="AF25" s="95"/>
      <c r="AG25" s="95"/>
    </row>
    <row r="26" spans="1:35" ht="13.5" customHeight="1">
      <c r="A26" s="95"/>
      <c r="B26" s="120"/>
      <c r="C26" s="504" t="s">
        <v>1346</v>
      </c>
      <c r="D26" s="504"/>
      <c r="E26" s="504"/>
      <c r="F26" s="504"/>
      <c r="G26" s="504"/>
      <c r="H26" s="504"/>
      <c r="I26" s="504"/>
      <c r="J26" s="504"/>
      <c r="K26" s="504"/>
      <c r="L26" s="504"/>
      <c r="M26" s="504"/>
      <c r="N26" s="504"/>
      <c r="O26" s="504"/>
      <c r="P26" s="504"/>
      <c r="Q26" s="504"/>
      <c r="R26" s="504"/>
      <c r="S26" s="505"/>
      <c r="T26" s="95"/>
      <c r="U26" s="150" t="s">
        <v>1384</v>
      </c>
      <c r="V26" s="151"/>
      <c r="W26" s="151"/>
      <c r="X26" s="152"/>
      <c r="Y26" s="95"/>
      <c r="Z26" s="95"/>
      <c r="AA26" s="95"/>
      <c r="AB26" s="95"/>
      <c r="AC26" s="95"/>
      <c r="AD26" s="95"/>
      <c r="AE26" s="95"/>
      <c r="AF26" s="95"/>
      <c r="AG26" s="95"/>
    </row>
    <row r="27" spans="1:35" s="95" customFormat="1" ht="13.5" customHeight="1">
      <c r="B27" s="120"/>
      <c r="C27" s="504" t="s">
        <v>1408</v>
      </c>
      <c r="D27" s="504"/>
      <c r="E27" s="504"/>
      <c r="F27" s="505"/>
      <c r="G27" s="39"/>
      <c r="H27" s="39"/>
      <c r="I27" s="39"/>
      <c r="J27" s="39"/>
      <c r="K27" s="39"/>
      <c r="L27" s="39"/>
      <c r="M27" s="39"/>
      <c r="N27" s="39"/>
      <c r="O27" s="39"/>
      <c r="P27" s="39"/>
      <c r="Q27" s="39"/>
      <c r="R27" s="39"/>
      <c r="S27" s="145">
        <f t="shared" si="0"/>
        <v>0</v>
      </c>
      <c r="U27" s="682" t="s">
        <v>63</v>
      </c>
      <c r="V27" s="683"/>
      <c r="W27" s="684"/>
      <c r="X27" s="147">
        <f>S10+S17+S24</f>
        <v>0</v>
      </c>
    </row>
    <row r="28" spans="1:35" s="95" customFormat="1" ht="13.5" customHeight="1">
      <c r="B28" s="120"/>
      <c r="C28" s="504" t="s">
        <v>1409</v>
      </c>
      <c r="D28" s="504"/>
      <c r="E28" s="504"/>
      <c r="F28" s="505"/>
      <c r="G28" s="77"/>
      <c r="H28" s="77"/>
      <c r="I28" s="77"/>
      <c r="J28" s="77"/>
      <c r="K28" s="77"/>
      <c r="L28" s="77"/>
      <c r="M28" s="77"/>
      <c r="N28" s="77"/>
      <c r="O28" s="77"/>
      <c r="P28" s="77"/>
      <c r="Q28" s="77"/>
      <c r="R28" s="77"/>
      <c r="S28" s="147">
        <f t="shared" si="0"/>
        <v>0</v>
      </c>
      <c r="U28" s="682" t="s">
        <v>62</v>
      </c>
      <c r="V28" s="683"/>
      <c r="W28" s="684"/>
      <c r="X28" s="147">
        <f>S11+S18+S25</f>
        <v>0</v>
      </c>
    </row>
    <row r="29" spans="1:35" s="95" customFormat="1" ht="13.5" customHeight="1">
      <c r="B29" s="120"/>
      <c r="C29" s="504" t="s">
        <v>1410</v>
      </c>
      <c r="D29" s="504"/>
      <c r="E29" s="504"/>
      <c r="F29" s="505"/>
      <c r="G29" s="77"/>
      <c r="H29" s="77"/>
      <c r="I29" s="77"/>
      <c r="J29" s="77"/>
      <c r="K29" s="77"/>
      <c r="L29" s="77"/>
      <c r="M29" s="77"/>
      <c r="N29" s="77"/>
      <c r="O29" s="77"/>
      <c r="P29" s="77"/>
      <c r="Q29" s="77"/>
      <c r="R29" s="77"/>
      <c r="S29" s="147">
        <f t="shared" si="0"/>
        <v>0</v>
      </c>
      <c r="U29" s="503" t="s">
        <v>1422</v>
      </c>
      <c r="V29" s="504"/>
      <c r="W29" s="505"/>
      <c r="X29" s="147">
        <f>SUM(X31:X33)</f>
        <v>0</v>
      </c>
    </row>
    <row r="30" spans="1:35" ht="13.5" customHeight="1">
      <c r="A30" s="153"/>
      <c r="B30" s="706" t="s">
        <v>1357</v>
      </c>
      <c r="C30" s="707"/>
      <c r="D30" s="707"/>
      <c r="E30" s="707"/>
      <c r="F30" s="708"/>
      <c r="G30" s="106">
        <f>SUM(G24:G29)+SUM(G17:G22)+SUM(G10:G15)</f>
        <v>0</v>
      </c>
      <c r="H30" s="106">
        <f t="shared" ref="H30:R30" si="2">SUM(H24:H29)+SUM(H17:H22)+SUM(H10:H15)</f>
        <v>0</v>
      </c>
      <c r="I30" s="106">
        <f t="shared" si="2"/>
        <v>0</v>
      </c>
      <c r="J30" s="106">
        <f t="shared" si="2"/>
        <v>0</v>
      </c>
      <c r="K30" s="106">
        <f t="shared" si="2"/>
        <v>0</v>
      </c>
      <c r="L30" s="106">
        <f t="shared" si="2"/>
        <v>0</v>
      </c>
      <c r="M30" s="106">
        <f t="shared" si="2"/>
        <v>0</v>
      </c>
      <c r="N30" s="106">
        <f t="shared" si="2"/>
        <v>0</v>
      </c>
      <c r="O30" s="106">
        <f t="shared" si="2"/>
        <v>0</v>
      </c>
      <c r="P30" s="106">
        <f t="shared" si="2"/>
        <v>0</v>
      </c>
      <c r="Q30" s="106">
        <f t="shared" si="2"/>
        <v>0</v>
      </c>
      <c r="R30" s="106">
        <f t="shared" si="2"/>
        <v>0</v>
      </c>
      <c r="S30" s="142"/>
      <c r="T30" s="153"/>
      <c r="U30" s="503" t="s">
        <v>1722</v>
      </c>
      <c r="V30" s="504"/>
      <c r="W30" s="505"/>
      <c r="X30" s="154"/>
      <c r="Y30" s="95"/>
      <c r="Z30" s="95"/>
      <c r="AA30" s="95"/>
      <c r="AB30" s="95"/>
      <c r="AC30" s="95"/>
      <c r="AD30" s="95"/>
      <c r="AE30" s="95"/>
      <c r="AF30" s="95"/>
      <c r="AG30" s="95"/>
    </row>
    <row r="31" spans="1:35" ht="27" customHeight="1">
      <c r="A31" s="95"/>
      <c r="B31" s="706" t="s">
        <v>1351</v>
      </c>
      <c r="C31" s="707"/>
      <c r="D31" s="707"/>
      <c r="E31" s="707"/>
      <c r="F31" s="708"/>
      <c r="G31" s="86"/>
      <c r="H31" s="86"/>
      <c r="I31" s="86"/>
      <c r="J31" s="86"/>
      <c r="K31" s="86"/>
      <c r="L31" s="86"/>
      <c r="M31" s="86"/>
      <c r="N31" s="86"/>
      <c r="O31" s="86"/>
      <c r="P31" s="86"/>
      <c r="Q31" s="86"/>
      <c r="R31" s="86"/>
      <c r="S31" s="142"/>
      <c r="T31" s="95"/>
      <c r="U31" s="503" t="s">
        <v>1419</v>
      </c>
      <c r="V31" s="504"/>
      <c r="W31" s="505"/>
      <c r="X31" s="147">
        <f>S13+S20+S27</f>
        <v>0</v>
      </c>
      <c r="Y31" s="95"/>
      <c r="Z31" s="95"/>
      <c r="AA31" s="95"/>
      <c r="AB31" s="95"/>
      <c r="AC31" s="95"/>
      <c r="AD31" s="95"/>
      <c r="AE31" s="95"/>
      <c r="AF31" s="95"/>
      <c r="AG31" s="95"/>
    </row>
    <row r="32" spans="1:35" ht="27" customHeight="1">
      <c r="A32" s="95"/>
      <c r="B32" s="706" t="s">
        <v>1354</v>
      </c>
      <c r="C32" s="707"/>
      <c r="D32" s="707"/>
      <c r="E32" s="707"/>
      <c r="F32" s="708"/>
      <c r="G32" s="86"/>
      <c r="H32" s="86"/>
      <c r="I32" s="86"/>
      <c r="J32" s="86"/>
      <c r="K32" s="86"/>
      <c r="L32" s="86"/>
      <c r="M32" s="86"/>
      <c r="N32" s="86"/>
      <c r="O32" s="86"/>
      <c r="P32" s="86"/>
      <c r="Q32" s="86"/>
      <c r="R32" s="86"/>
      <c r="S32" s="155"/>
      <c r="T32" s="95"/>
      <c r="U32" s="503" t="s">
        <v>1420</v>
      </c>
      <c r="V32" s="504"/>
      <c r="W32" s="505"/>
      <c r="X32" s="147">
        <f>S14+S21+S28</f>
        <v>0</v>
      </c>
      <c r="Y32" s="95"/>
      <c r="Z32" s="95"/>
      <c r="AA32" s="95"/>
      <c r="AB32" s="95"/>
      <c r="AC32" s="95"/>
      <c r="AD32" s="95"/>
      <c r="AE32" s="95"/>
      <c r="AF32" s="95"/>
      <c r="AG32" s="95"/>
    </row>
    <row r="33" spans="1:32" ht="26.75" customHeight="1">
      <c r="A33" s="95"/>
      <c r="B33" s="706" t="s">
        <v>1356</v>
      </c>
      <c r="C33" s="707"/>
      <c r="D33" s="707"/>
      <c r="E33" s="707"/>
      <c r="F33" s="708"/>
      <c r="G33" s="86"/>
      <c r="H33" s="86"/>
      <c r="I33" s="86"/>
      <c r="J33" s="86"/>
      <c r="K33" s="86"/>
      <c r="L33" s="86"/>
      <c r="M33" s="86"/>
      <c r="N33" s="86"/>
      <c r="O33" s="86"/>
      <c r="P33" s="86"/>
      <c r="Q33" s="86"/>
      <c r="R33" s="86"/>
      <c r="S33" s="155"/>
      <c r="T33" s="95"/>
      <c r="U33" s="503" t="s">
        <v>1410</v>
      </c>
      <c r="V33" s="504"/>
      <c r="W33" s="505"/>
      <c r="X33" s="147">
        <f>S15+S22+S29</f>
        <v>0</v>
      </c>
      <c r="Y33" s="95"/>
      <c r="Z33" s="95"/>
      <c r="AA33" s="95"/>
      <c r="AB33" s="95"/>
      <c r="AC33" s="95"/>
      <c r="AD33" s="95"/>
      <c r="AE33" s="95"/>
      <c r="AF33" s="95"/>
    </row>
    <row r="34" spans="1:32" ht="13.5" customHeight="1">
      <c r="A34" s="95"/>
      <c r="B34" s="156" t="s">
        <v>212</v>
      </c>
      <c r="C34" s="156"/>
      <c r="D34" s="156"/>
      <c r="E34" s="156"/>
      <c r="G34" s="156"/>
      <c r="H34" s="156"/>
      <c r="I34" s="156"/>
      <c r="J34" s="156"/>
      <c r="K34" s="156"/>
      <c r="L34" s="156"/>
      <c r="M34" s="156"/>
      <c r="N34" s="156"/>
      <c r="O34" s="156"/>
      <c r="P34" s="156"/>
      <c r="Q34" s="156"/>
      <c r="R34" s="156"/>
      <c r="S34" s="156"/>
      <c r="T34" s="95"/>
      <c r="U34" s="95"/>
      <c r="V34" s="95"/>
      <c r="W34" s="95"/>
      <c r="X34" s="95"/>
      <c r="Y34" s="95"/>
      <c r="Z34" s="95"/>
      <c r="AA34" s="95"/>
      <c r="AB34" s="95"/>
      <c r="AC34" s="95"/>
      <c r="AD34" s="95"/>
      <c r="AE34" s="95"/>
      <c r="AF34" s="95"/>
    </row>
    <row r="35" spans="1:32" ht="13.5" customHeight="1">
      <c r="A35" s="95"/>
      <c r="B35" s="157"/>
      <c r="C35" s="157"/>
      <c r="D35" s="157"/>
      <c r="E35" s="157"/>
      <c r="F35" s="157"/>
      <c r="AD35" s="95"/>
      <c r="AE35" s="95"/>
      <c r="AF35" s="95"/>
    </row>
    <row r="36" spans="1:32" ht="13.5" customHeight="1">
      <c r="A36" s="105" t="s">
        <v>213</v>
      </c>
      <c r="B36" s="766" t="s">
        <v>1376</v>
      </c>
      <c r="C36" s="766"/>
      <c r="D36" s="766"/>
      <c r="E36" s="766"/>
      <c r="F36" s="766"/>
      <c r="G36" s="766"/>
      <c r="H36" s="766"/>
      <c r="I36" s="766"/>
      <c r="J36" s="766"/>
      <c r="K36" s="766"/>
      <c r="L36" s="766"/>
      <c r="M36" s="766"/>
      <c r="N36" s="766"/>
      <c r="O36" s="766"/>
      <c r="P36" s="766"/>
      <c r="Q36" s="766"/>
      <c r="R36" s="766"/>
      <c r="S36" s="93"/>
      <c r="T36" s="95"/>
      <c r="U36" s="95"/>
      <c r="V36" s="95"/>
      <c r="W36" s="95"/>
      <c r="X36" s="95"/>
      <c r="Y36" s="95"/>
      <c r="Z36" s="95"/>
      <c r="AA36" s="95"/>
      <c r="AB36" s="95"/>
      <c r="AC36" s="95"/>
      <c r="AD36" s="95"/>
      <c r="AE36" s="95"/>
      <c r="AF36" s="95"/>
    </row>
    <row r="37" spans="1:32" ht="13.5" customHeight="1">
      <c r="A37" s="95"/>
      <c r="B37" s="467"/>
      <c r="C37" s="468"/>
      <c r="D37" s="468"/>
      <c r="E37" s="469"/>
      <c r="F37" s="700" t="s">
        <v>201</v>
      </c>
      <c r="G37" s="701"/>
      <c r="H37" s="701"/>
      <c r="I37" s="702"/>
      <c r="J37" s="700" t="s">
        <v>202</v>
      </c>
      <c r="K37" s="701"/>
      <c r="L37" s="701"/>
      <c r="M37" s="702"/>
      <c r="N37" s="700" t="s">
        <v>203</v>
      </c>
      <c r="O37" s="701"/>
      <c r="P37" s="701"/>
      <c r="Q37" s="702"/>
      <c r="R37" s="762" t="s">
        <v>121</v>
      </c>
      <c r="S37" s="95" t="s">
        <v>73</v>
      </c>
      <c r="T37" s="93" t="s">
        <v>1596</v>
      </c>
      <c r="U37" s="95"/>
      <c r="V37" s="95"/>
      <c r="W37" s="95"/>
      <c r="X37" s="95"/>
      <c r="Y37" s="95"/>
      <c r="Z37" s="95"/>
      <c r="AA37" s="95"/>
      <c r="AB37" s="95"/>
      <c r="AC37" s="95"/>
      <c r="AD37" s="95"/>
      <c r="AE37" s="95"/>
      <c r="AF37" s="95"/>
    </row>
    <row r="38" spans="1:32" ht="13.5" customHeight="1">
      <c r="A38" s="95"/>
      <c r="B38" s="756"/>
      <c r="C38" s="757"/>
      <c r="D38" s="757"/>
      <c r="E38" s="758"/>
      <c r="F38" s="106" t="s">
        <v>204</v>
      </c>
      <c r="G38" s="106" t="s">
        <v>205</v>
      </c>
      <c r="H38" s="106" t="s">
        <v>206</v>
      </c>
      <c r="I38" s="106" t="s">
        <v>207</v>
      </c>
      <c r="J38" s="106" t="s">
        <v>204</v>
      </c>
      <c r="K38" s="106" t="s">
        <v>205</v>
      </c>
      <c r="L38" s="106" t="s">
        <v>206</v>
      </c>
      <c r="M38" s="106" t="s">
        <v>207</v>
      </c>
      <c r="N38" s="106" t="s">
        <v>204</v>
      </c>
      <c r="O38" s="106" t="s">
        <v>205</v>
      </c>
      <c r="P38" s="106" t="s">
        <v>206</v>
      </c>
      <c r="Q38" s="106" t="s">
        <v>207</v>
      </c>
      <c r="R38" s="763"/>
      <c r="S38" s="95"/>
      <c r="T38" s="95"/>
      <c r="U38" s="95"/>
      <c r="V38" s="95"/>
      <c r="W38" s="95"/>
      <c r="X38" s="95"/>
      <c r="Y38" s="95"/>
      <c r="Z38" s="95"/>
      <c r="AA38" s="95"/>
      <c r="AB38" s="95"/>
      <c r="AC38" s="95"/>
      <c r="AD38" s="95"/>
      <c r="AE38" s="95"/>
      <c r="AF38" s="95"/>
    </row>
    <row r="39" spans="1:32" ht="13.5" customHeight="1">
      <c r="A39" s="95"/>
      <c r="B39" s="503" t="s">
        <v>208</v>
      </c>
      <c r="C39" s="504"/>
      <c r="D39" s="504"/>
      <c r="E39" s="504"/>
      <c r="F39" s="504"/>
      <c r="G39" s="504"/>
      <c r="H39" s="504"/>
      <c r="I39" s="504"/>
      <c r="J39" s="504"/>
      <c r="K39" s="504"/>
      <c r="L39" s="504"/>
      <c r="M39" s="504"/>
      <c r="N39" s="504"/>
      <c r="O39" s="504"/>
      <c r="P39" s="504"/>
      <c r="Q39" s="505"/>
      <c r="R39" s="147"/>
      <c r="S39" s="95"/>
      <c r="T39" s="95"/>
      <c r="U39" s="95"/>
      <c r="V39" s="95"/>
      <c r="W39" s="95"/>
      <c r="X39" s="95"/>
      <c r="Y39" s="95"/>
      <c r="Z39" s="95"/>
      <c r="AA39" s="95"/>
      <c r="AB39" s="95"/>
      <c r="AC39" s="95"/>
      <c r="AD39" s="95"/>
      <c r="AE39" s="95"/>
      <c r="AF39" s="95"/>
    </row>
    <row r="40" spans="1:32" ht="13.5" customHeight="1">
      <c r="A40" s="95"/>
      <c r="B40" s="120"/>
      <c r="C40" s="683" t="s">
        <v>63</v>
      </c>
      <c r="D40" s="683"/>
      <c r="E40" s="684"/>
      <c r="F40" s="77"/>
      <c r="G40" s="77"/>
      <c r="H40" s="77"/>
      <c r="I40" s="77"/>
      <c r="J40" s="77"/>
      <c r="K40" s="77"/>
      <c r="L40" s="77"/>
      <c r="M40" s="77"/>
      <c r="N40" s="77"/>
      <c r="O40" s="77"/>
      <c r="P40" s="77"/>
      <c r="Q40" s="77"/>
      <c r="R40" s="147">
        <f>SUM(F40:Q40)</f>
        <v>0</v>
      </c>
      <c r="S40" s="95"/>
      <c r="T40" s="95"/>
      <c r="U40" s="95"/>
      <c r="V40" s="95"/>
      <c r="W40" s="95"/>
      <c r="X40" s="95"/>
      <c r="Y40" s="95"/>
      <c r="Z40" s="95"/>
      <c r="AA40" s="95"/>
      <c r="AB40" s="95"/>
      <c r="AC40" s="95"/>
      <c r="AD40" s="95"/>
      <c r="AE40" s="95"/>
      <c r="AF40" s="95"/>
    </row>
    <row r="41" spans="1:32" ht="13.5" customHeight="1">
      <c r="A41" s="95"/>
      <c r="B41" s="120"/>
      <c r="C41" s="683" t="s">
        <v>62</v>
      </c>
      <c r="D41" s="683"/>
      <c r="E41" s="684"/>
      <c r="F41" s="77"/>
      <c r="G41" s="77"/>
      <c r="H41" s="77"/>
      <c r="I41" s="77"/>
      <c r="J41" s="77"/>
      <c r="K41" s="77"/>
      <c r="L41" s="77"/>
      <c r="M41" s="77"/>
      <c r="N41" s="77"/>
      <c r="O41" s="77"/>
      <c r="P41" s="77"/>
      <c r="Q41" s="77"/>
      <c r="R41" s="147">
        <f t="shared" ref="R41:R50" si="3">SUM(F41:Q41)</f>
        <v>0</v>
      </c>
      <c r="S41" s="95"/>
      <c r="T41" s="95"/>
      <c r="U41" s="95"/>
      <c r="V41" s="95"/>
      <c r="W41" s="95"/>
      <c r="X41" s="95"/>
      <c r="Y41" s="95"/>
      <c r="Z41" s="95"/>
      <c r="AA41" s="95"/>
      <c r="AB41" s="95"/>
      <c r="AC41" s="95"/>
      <c r="AD41" s="95"/>
      <c r="AE41" s="95"/>
      <c r="AF41" s="95"/>
    </row>
    <row r="42" spans="1:32" ht="13.5" customHeight="1">
      <c r="A42" s="95"/>
      <c r="B42" s="120"/>
      <c r="C42" s="504" t="s">
        <v>1346</v>
      </c>
      <c r="D42" s="504"/>
      <c r="E42" s="504"/>
      <c r="F42" s="77"/>
      <c r="G42" s="77"/>
      <c r="H42" s="77"/>
      <c r="I42" s="77"/>
      <c r="J42" s="77"/>
      <c r="K42" s="77"/>
      <c r="L42" s="77"/>
      <c r="M42" s="77"/>
      <c r="N42" s="77"/>
      <c r="O42" s="77"/>
      <c r="P42" s="77"/>
      <c r="Q42" s="77"/>
      <c r="R42" s="147">
        <f t="shared" si="3"/>
        <v>0</v>
      </c>
      <c r="S42" s="95"/>
      <c r="T42" s="95"/>
      <c r="U42" s="95"/>
      <c r="V42" s="95"/>
      <c r="W42" s="95"/>
      <c r="X42" s="95"/>
      <c r="Y42" s="95"/>
      <c r="Z42" s="95"/>
      <c r="AA42" s="95"/>
      <c r="AB42" s="95"/>
      <c r="AC42" s="95"/>
      <c r="AD42" s="95"/>
      <c r="AE42" s="95"/>
      <c r="AF42" s="95"/>
    </row>
    <row r="43" spans="1:32" ht="13.5" customHeight="1">
      <c r="A43" s="95"/>
      <c r="B43" s="503" t="s">
        <v>209</v>
      </c>
      <c r="C43" s="504"/>
      <c r="D43" s="504"/>
      <c r="E43" s="504"/>
      <c r="F43" s="504"/>
      <c r="G43" s="504"/>
      <c r="H43" s="504"/>
      <c r="I43" s="504"/>
      <c r="J43" s="504"/>
      <c r="K43" s="504"/>
      <c r="L43" s="504"/>
      <c r="M43" s="504"/>
      <c r="N43" s="504"/>
      <c r="O43" s="504"/>
      <c r="P43" s="504"/>
      <c r="Q43" s="505"/>
      <c r="R43" s="147"/>
      <c r="S43" s="95"/>
      <c r="T43" s="95"/>
      <c r="U43" s="95"/>
      <c r="V43" s="95"/>
      <c r="W43" s="95"/>
      <c r="X43" s="95"/>
      <c r="Y43" s="95"/>
      <c r="Z43" s="95"/>
      <c r="AA43" s="95"/>
      <c r="AB43" s="95"/>
      <c r="AC43" s="95"/>
      <c r="AD43" s="95"/>
      <c r="AE43" s="95"/>
      <c r="AF43" s="95"/>
    </row>
    <row r="44" spans="1:32" ht="13.5" customHeight="1">
      <c r="A44" s="95"/>
      <c r="B44" s="120"/>
      <c r="C44" s="683" t="s">
        <v>63</v>
      </c>
      <c r="D44" s="683"/>
      <c r="E44" s="684"/>
      <c r="F44" s="77"/>
      <c r="G44" s="77"/>
      <c r="H44" s="77"/>
      <c r="I44" s="77"/>
      <c r="J44" s="77"/>
      <c r="K44" s="77"/>
      <c r="L44" s="77"/>
      <c r="M44" s="77"/>
      <c r="N44" s="77"/>
      <c r="O44" s="77"/>
      <c r="P44" s="77"/>
      <c r="Q44" s="77"/>
      <c r="R44" s="147">
        <f t="shared" si="3"/>
        <v>0</v>
      </c>
      <c r="S44" s="95"/>
      <c r="T44" s="706" t="s">
        <v>1384</v>
      </c>
      <c r="U44" s="707"/>
      <c r="V44" s="707"/>
      <c r="W44" s="708"/>
      <c r="X44" s="95"/>
      <c r="Y44" s="95"/>
      <c r="Z44" s="95"/>
      <c r="AA44" s="95"/>
      <c r="AB44" s="95"/>
      <c r="AC44" s="95"/>
      <c r="AD44" s="95"/>
      <c r="AE44" s="95"/>
      <c r="AF44" s="95"/>
    </row>
    <row r="45" spans="1:32" ht="13.5" customHeight="1">
      <c r="A45" s="95"/>
      <c r="B45" s="120"/>
      <c r="C45" s="683" t="s">
        <v>62</v>
      </c>
      <c r="D45" s="683"/>
      <c r="E45" s="684"/>
      <c r="F45" s="77"/>
      <c r="G45" s="77"/>
      <c r="H45" s="77"/>
      <c r="I45" s="77"/>
      <c r="J45" s="77"/>
      <c r="K45" s="77"/>
      <c r="L45" s="77"/>
      <c r="M45" s="77"/>
      <c r="N45" s="77"/>
      <c r="O45" s="77"/>
      <c r="P45" s="77"/>
      <c r="Q45" s="77"/>
      <c r="R45" s="147">
        <f t="shared" si="3"/>
        <v>0</v>
      </c>
      <c r="S45" s="95"/>
      <c r="T45" s="759"/>
      <c r="U45" s="760"/>
      <c r="V45" s="760"/>
      <c r="W45" s="761"/>
      <c r="X45" s="95"/>
      <c r="Y45" s="95"/>
      <c r="Z45" s="95"/>
      <c r="AA45" s="95"/>
      <c r="AB45" s="95"/>
      <c r="AC45" s="95"/>
      <c r="AD45" s="95"/>
      <c r="AE45" s="95"/>
      <c r="AF45" s="95"/>
    </row>
    <row r="46" spans="1:32" ht="13.5" customHeight="1">
      <c r="A46" s="95"/>
      <c r="B46" s="120"/>
      <c r="C46" s="504" t="s">
        <v>1346</v>
      </c>
      <c r="D46" s="504"/>
      <c r="E46" s="504"/>
      <c r="F46" s="77"/>
      <c r="G46" s="77"/>
      <c r="H46" s="77"/>
      <c r="I46" s="77"/>
      <c r="J46" s="77"/>
      <c r="K46" s="77"/>
      <c r="L46" s="77"/>
      <c r="M46" s="77"/>
      <c r="N46" s="77"/>
      <c r="O46" s="77"/>
      <c r="P46" s="77"/>
      <c r="Q46" s="77"/>
      <c r="R46" s="147">
        <f t="shared" si="3"/>
        <v>0</v>
      </c>
      <c r="S46" s="95"/>
      <c r="T46" s="682" t="s">
        <v>63</v>
      </c>
      <c r="U46" s="683"/>
      <c r="V46" s="684"/>
      <c r="W46" s="147">
        <f>R40+R44+R48</f>
        <v>0</v>
      </c>
      <c r="X46" s="95"/>
      <c r="Y46" s="95"/>
      <c r="Z46" s="95"/>
      <c r="AA46" s="95"/>
      <c r="AB46" s="95"/>
      <c r="AC46" s="95"/>
      <c r="AD46" s="95"/>
      <c r="AE46" s="95"/>
      <c r="AF46" s="95"/>
    </row>
    <row r="47" spans="1:32" ht="13.5" customHeight="1">
      <c r="A47" s="95"/>
      <c r="B47" s="503" t="s">
        <v>210</v>
      </c>
      <c r="C47" s="504"/>
      <c r="D47" s="504"/>
      <c r="E47" s="504"/>
      <c r="F47" s="504"/>
      <c r="G47" s="504"/>
      <c r="H47" s="504"/>
      <c r="I47" s="504"/>
      <c r="J47" s="504"/>
      <c r="K47" s="504"/>
      <c r="L47" s="504"/>
      <c r="M47" s="504"/>
      <c r="N47" s="504"/>
      <c r="O47" s="504"/>
      <c r="P47" s="504"/>
      <c r="Q47" s="505"/>
      <c r="R47" s="147"/>
      <c r="S47" s="95"/>
      <c r="T47" s="682" t="s">
        <v>62</v>
      </c>
      <c r="U47" s="683"/>
      <c r="V47" s="684"/>
      <c r="W47" s="147">
        <f>R41+R45+R49</f>
        <v>0</v>
      </c>
      <c r="X47" s="95"/>
      <c r="Y47" s="95"/>
      <c r="Z47" s="95"/>
      <c r="AA47" s="95"/>
      <c r="AB47" s="95"/>
      <c r="AC47" s="95"/>
      <c r="AD47" s="95"/>
      <c r="AE47" s="95"/>
      <c r="AF47" s="95"/>
    </row>
    <row r="48" spans="1:32" ht="13.5" customHeight="1">
      <c r="A48" s="95"/>
      <c r="B48" s="120"/>
      <c r="C48" s="683" t="s">
        <v>63</v>
      </c>
      <c r="D48" s="683"/>
      <c r="E48" s="684"/>
      <c r="F48" s="77"/>
      <c r="G48" s="77"/>
      <c r="H48" s="77"/>
      <c r="I48" s="77"/>
      <c r="J48" s="77"/>
      <c r="K48" s="77"/>
      <c r="L48" s="77"/>
      <c r="M48" s="77"/>
      <c r="N48" s="77"/>
      <c r="O48" s="77"/>
      <c r="P48" s="77"/>
      <c r="Q48" s="77"/>
      <c r="R48" s="147">
        <f t="shared" si="3"/>
        <v>0</v>
      </c>
      <c r="S48" s="95"/>
      <c r="T48" s="503" t="s">
        <v>1346</v>
      </c>
      <c r="U48" s="504"/>
      <c r="V48" s="505"/>
      <c r="W48" s="147">
        <f>R42+R46+R50</f>
        <v>0</v>
      </c>
      <c r="X48" s="95"/>
      <c r="Y48" s="95"/>
      <c r="Z48" s="95"/>
      <c r="AA48" s="95"/>
      <c r="AB48" s="95"/>
      <c r="AC48" s="95"/>
      <c r="AD48" s="95"/>
      <c r="AE48" s="95"/>
      <c r="AF48" s="95"/>
    </row>
    <row r="49" spans="1:34" ht="13.5" customHeight="1">
      <c r="A49" s="95"/>
      <c r="B49" s="120"/>
      <c r="C49" s="683" t="s">
        <v>62</v>
      </c>
      <c r="D49" s="683"/>
      <c r="E49" s="684"/>
      <c r="F49" s="77"/>
      <c r="G49" s="77"/>
      <c r="H49" s="77"/>
      <c r="I49" s="77"/>
      <c r="J49" s="77"/>
      <c r="K49" s="77"/>
      <c r="L49" s="77"/>
      <c r="M49" s="77"/>
      <c r="N49" s="77"/>
      <c r="O49" s="77"/>
      <c r="P49" s="77"/>
      <c r="Q49" s="77"/>
      <c r="R49" s="147">
        <f t="shared" si="3"/>
        <v>0</v>
      </c>
      <c r="S49" s="95"/>
      <c r="T49" s="95"/>
      <c r="U49" s="95"/>
      <c r="V49" s="95"/>
      <c r="W49" s="95"/>
      <c r="X49" s="95"/>
      <c r="Y49" s="95"/>
      <c r="Z49" s="95"/>
      <c r="AA49" s="95"/>
      <c r="AB49" s="95"/>
      <c r="AC49" s="95"/>
      <c r="AD49" s="95"/>
      <c r="AE49" s="95"/>
      <c r="AF49" s="95"/>
    </row>
    <row r="50" spans="1:34" ht="13.5" customHeight="1">
      <c r="A50" s="95"/>
      <c r="B50" s="135"/>
      <c r="C50" s="504" t="s">
        <v>1346</v>
      </c>
      <c r="D50" s="504"/>
      <c r="E50" s="505"/>
      <c r="F50" s="77"/>
      <c r="G50" s="77"/>
      <c r="H50" s="77"/>
      <c r="I50" s="77"/>
      <c r="J50" s="77"/>
      <c r="K50" s="77"/>
      <c r="L50" s="77"/>
      <c r="M50" s="77"/>
      <c r="N50" s="77"/>
      <c r="O50" s="77"/>
      <c r="P50" s="77"/>
      <c r="Q50" s="77"/>
      <c r="R50" s="147">
        <f t="shared" si="3"/>
        <v>0</v>
      </c>
      <c r="S50" s="95"/>
      <c r="T50" s="95"/>
      <c r="U50" s="95"/>
      <c r="V50" s="95"/>
      <c r="W50" s="95"/>
      <c r="X50" s="95"/>
      <c r="Y50" s="95"/>
      <c r="Z50" s="95"/>
      <c r="AA50" s="95"/>
      <c r="AB50" s="95"/>
      <c r="AC50" s="95"/>
      <c r="AD50" s="95"/>
      <c r="AE50" s="95"/>
      <c r="AF50" s="95"/>
    </row>
    <row r="51" spans="1:34" ht="13.5" customHeight="1">
      <c r="A51" s="95"/>
      <c r="B51" s="748" t="s">
        <v>211</v>
      </c>
      <c r="C51" s="749"/>
      <c r="D51" s="749"/>
      <c r="E51" s="750"/>
      <c r="F51" s="106">
        <f>SUM(F48:F50)+SUM(F44:F46)+SUM(F40:F42)</f>
        <v>0</v>
      </c>
      <c r="G51" s="106">
        <f t="shared" ref="G51:Q51" si="4">SUM(G48:G50)+SUM(G44:G46)+SUM(G40:G42)</f>
        <v>0</v>
      </c>
      <c r="H51" s="106">
        <f t="shared" si="4"/>
        <v>0</v>
      </c>
      <c r="I51" s="106">
        <f t="shared" si="4"/>
        <v>0</v>
      </c>
      <c r="J51" s="106">
        <f t="shared" si="4"/>
        <v>0</v>
      </c>
      <c r="K51" s="106">
        <f t="shared" si="4"/>
        <v>0</v>
      </c>
      <c r="L51" s="106">
        <f t="shared" si="4"/>
        <v>0</v>
      </c>
      <c r="M51" s="106">
        <f t="shared" si="4"/>
        <v>0</v>
      </c>
      <c r="N51" s="106">
        <f t="shared" si="4"/>
        <v>0</v>
      </c>
      <c r="O51" s="106">
        <f t="shared" si="4"/>
        <v>0</v>
      </c>
      <c r="P51" s="106">
        <f t="shared" si="4"/>
        <v>0</v>
      </c>
      <c r="Q51" s="106">
        <f t="shared" si="4"/>
        <v>0</v>
      </c>
      <c r="R51" s="158"/>
      <c r="S51" s="95"/>
      <c r="T51" s="95"/>
      <c r="U51" s="95"/>
      <c r="V51" s="95"/>
      <c r="W51" s="95"/>
      <c r="X51" s="95"/>
      <c r="Y51" s="95"/>
      <c r="Z51" s="95"/>
      <c r="AA51" s="95"/>
      <c r="AB51" s="95"/>
      <c r="AC51" s="95"/>
      <c r="AD51" s="95"/>
      <c r="AE51" s="95"/>
      <c r="AF51" s="95"/>
    </row>
    <row r="52" spans="1:34" s="138" customFormat="1" ht="13.5" customHeight="1">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row>
    <row r="53" spans="1:34" ht="13.5" customHeight="1">
      <c r="A53" s="105" t="s">
        <v>214</v>
      </c>
      <c r="B53" s="767" t="s">
        <v>215</v>
      </c>
      <c r="C53" s="767"/>
      <c r="D53" s="767"/>
      <c r="E53" s="767"/>
      <c r="F53" s="767"/>
      <c r="G53" s="767"/>
      <c r="H53" s="767"/>
      <c r="I53" s="767"/>
      <c r="J53" s="767"/>
      <c r="K53" s="767"/>
      <c r="L53" s="767"/>
      <c r="M53" s="767"/>
      <c r="N53" s="767"/>
      <c r="O53" s="767"/>
      <c r="P53" s="767"/>
      <c r="Q53" s="767"/>
      <c r="R53" s="767"/>
      <c r="S53" s="95"/>
      <c r="T53" s="95"/>
      <c r="U53" s="95"/>
      <c r="V53" s="95"/>
      <c r="W53" s="95"/>
      <c r="X53" s="95"/>
      <c r="Y53" s="95"/>
      <c r="Z53" s="95"/>
      <c r="AA53" s="95"/>
      <c r="AB53" s="95"/>
      <c r="AC53" s="95"/>
      <c r="AD53" s="95"/>
      <c r="AE53" s="95"/>
      <c r="AF53" s="95"/>
    </row>
    <row r="54" spans="1:34" ht="13.5" customHeight="1">
      <c r="A54" s="95"/>
      <c r="B54" s="766"/>
      <c r="C54" s="766"/>
      <c r="D54" s="766"/>
      <c r="E54" s="766"/>
      <c r="F54" s="766"/>
      <c r="G54" s="766"/>
      <c r="H54" s="766"/>
      <c r="I54" s="766"/>
      <c r="J54" s="766"/>
      <c r="K54" s="766"/>
      <c r="L54" s="766"/>
      <c r="M54" s="766"/>
      <c r="N54" s="766"/>
      <c r="O54" s="766"/>
      <c r="P54" s="766"/>
      <c r="Q54" s="766"/>
      <c r="R54" s="766"/>
      <c r="S54" s="95" t="s">
        <v>73</v>
      </c>
      <c r="T54" s="552" t="s">
        <v>1597</v>
      </c>
      <c r="U54" s="552"/>
      <c r="V54" s="552"/>
      <c r="W54" s="552"/>
      <c r="X54" s="552"/>
      <c r="Y54" s="552"/>
      <c r="Z54" s="552"/>
      <c r="AA54" s="552"/>
      <c r="AB54" s="552"/>
      <c r="AC54" s="552"/>
      <c r="AD54" s="552"/>
      <c r="AE54" s="552"/>
      <c r="AF54" s="552"/>
    </row>
    <row r="55" spans="1:34" ht="13.5" customHeight="1">
      <c r="A55" s="95"/>
      <c r="B55" s="629"/>
      <c r="C55" s="630"/>
      <c r="D55" s="630"/>
      <c r="E55" s="630"/>
      <c r="F55" s="630"/>
      <c r="G55" s="630"/>
      <c r="H55" s="630"/>
      <c r="I55" s="630"/>
      <c r="J55" s="630"/>
      <c r="K55" s="630"/>
      <c r="L55" s="630"/>
      <c r="M55" s="630"/>
      <c r="N55" s="630"/>
      <c r="O55" s="630"/>
      <c r="P55" s="630"/>
      <c r="Q55" s="630"/>
      <c r="R55" s="631"/>
      <c r="S55" s="95"/>
      <c r="T55" s="552"/>
      <c r="U55" s="552"/>
      <c r="V55" s="552"/>
      <c r="W55" s="552"/>
      <c r="X55" s="552"/>
      <c r="Y55" s="552"/>
      <c r="Z55" s="552"/>
      <c r="AA55" s="552"/>
      <c r="AB55" s="552"/>
      <c r="AC55" s="552"/>
      <c r="AD55" s="552"/>
      <c r="AE55" s="552"/>
      <c r="AF55" s="552"/>
      <c r="AH55" s="159"/>
    </row>
    <row r="56" spans="1:34" ht="13.5" customHeight="1">
      <c r="A56" s="95"/>
      <c r="B56" s="751"/>
      <c r="C56" s="752"/>
      <c r="D56" s="752"/>
      <c r="E56" s="752"/>
      <c r="F56" s="752"/>
      <c r="G56" s="752"/>
      <c r="H56" s="752"/>
      <c r="I56" s="752"/>
      <c r="J56" s="752"/>
      <c r="K56" s="752"/>
      <c r="L56" s="752"/>
      <c r="M56" s="752"/>
      <c r="N56" s="752"/>
      <c r="O56" s="752"/>
      <c r="P56" s="752"/>
      <c r="Q56" s="752"/>
      <c r="R56" s="753"/>
      <c r="S56" s="95"/>
      <c r="T56" s="552"/>
      <c r="U56" s="552"/>
      <c r="V56" s="552"/>
      <c r="W56" s="552"/>
      <c r="X56" s="552"/>
      <c r="Y56" s="552"/>
      <c r="Z56" s="552"/>
      <c r="AA56" s="552"/>
      <c r="AB56" s="552"/>
      <c r="AC56" s="552"/>
      <c r="AD56" s="552"/>
      <c r="AE56" s="552"/>
      <c r="AF56" s="552"/>
    </row>
    <row r="57" spans="1:34" ht="13.5" customHeight="1">
      <c r="A57" s="95"/>
      <c r="B57" s="751"/>
      <c r="C57" s="752"/>
      <c r="D57" s="752"/>
      <c r="E57" s="752"/>
      <c r="F57" s="752"/>
      <c r="G57" s="752"/>
      <c r="H57" s="752"/>
      <c r="I57" s="752"/>
      <c r="J57" s="752"/>
      <c r="K57" s="752"/>
      <c r="L57" s="752"/>
      <c r="M57" s="752"/>
      <c r="N57" s="752"/>
      <c r="O57" s="752"/>
      <c r="P57" s="752"/>
      <c r="Q57" s="752"/>
      <c r="R57" s="753"/>
      <c r="S57" s="95"/>
      <c r="T57" s="95"/>
      <c r="U57" s="95"/>
      <c r="V57" s="95"/>
      <c r="W57" s="95"/>
      <c r="X57" s="95"/>
      <c r="Y57" s="95"/>
      <c r="Z57" s="95"/>
      <c r="AA57" s="95"/>
      <c r="AB57" s="95"/>
      <c r="AC57" s="95"/>
      <c r="AD57" s="95"/>
      <c r="AE57" s="95"/>
      <c r="AF57" s="95"/>
    </row>
    <row r="58" spans="1:34" ht="13.5" customHeight="1">
      <c r="A58" s="95"/>
      <c r="B58" s="751"/>
      <c r="C58" s="752"/>
      <c r="D58" s="752"/>
      <c r="E58" s="752"/>
      <c r="F58" s="752"/>
      <c r="G58" s="752"/>
      <c r="H58" s="752"/>
      <c r="I58" s="752"/>
      <c r="J58" s="752"/>
      <c r="K58" s="752"/>
      <c r="L58" s="752"/>
      <c r="M58" s="752"/>
      <c r="N58" s="752"/>
      <c r="O58" s="752"/>
      <c r="P58" s="752"/>
      <c r="Q58" s="752"/>
      <c r="R58" s="753"/>
      <c r="S58" s="95"/>
      <c r="T58" s="95"/>
      <c r="U58" s="95"/>
      <c r="V58" s="95"/>
      <c r="W58" s="95"/>
      <c r="X58" s="95"/>
      <c r="Y58" s="95"/>
      <c r="Z58" s="95"/>
      <c r="AA58" s="95"/>
      <c r="AB58" s="95"/>
      <c r="AC58" s="95"/>
      <c r="AD58" s="95"/>
      <c r="AE58" s="95"/>
      <c r="AF58" s="95"/>
    </row>
    <row r="59" spans="1:34" ht="13.5" customHeight="1">
      <c r="A59" s="95"/>
      <c r="B59" s="632"/>
      <c r="C59" s="633"/>
      <c r="D59" s="633"/>
      <c r="E59" s="633"/>
      <c r="F59" s="633"/>
      <c r="G59" s="633"/>
      <c r="H59" s="633"/>
      <c r="I59" s="633"/>
      <c r="J59" s="633"/>
      <c r="K59" s="633"/>
      <c r="L59" s="633"/>
      <c r="M59" s="633"/>
      <c r="N59" s="633"/>
      <c r="O59" s="633"/>
      <c r="P59" s="633"/>
      <c r="Q59" s="633"/>
      <c r="R59" s="634"/>
      <c r="S59" s="95"/>
      <c r="T59" s="95"/>
      <c r="U59" s="95"/>
      <c r="V59" s="95"/>
      <c r="W59" s="95"/>
      <c r="X59" s="95"/>
      <c r="Y59" s="95"/>
      <c r="Z59" s="95"/>
      <c r="AA59" s="95"/>
      <c r="AB59" s="95"/>
      <c r="AC59" s="95"/>
      <c r="AD59" s="95"/>
      <c r="AE59" s="95"/>
      <c r="AF59" s="95"/>
    </row>
    <row r="60" spans="1:34" ht="13.5" customHeight="1">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row>
    <row r="61" spans="1:34" ht="13.5" customHeight="1">
      <c r="A61" s="498" t="s">
        <v>101</v>
      </c>
      <c r="B61" s="499"/>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500"/>
    </row>
    <row r="62" spans="1:34" ht="13.5" customHeight="1">
      <c r="A62" s="615" t="s">
        <v>102</v>
      </c>
      <c r="B62" s="616"/>
      <c r="C62" s="616"/>
      <c r="D62" s="616"/>
      <c r="E62" s="616"/>
      <c r="F62" s="616"/>
      <c r="G62" s="616"/>
      <c r="H62" s="616"/>
      <c r="I62" s="616"/>
      <c r="J62" s="616"/>
      <c r="K62" s="616"/>
      <c r="L62" s="616"/>
      <c r="M62" s="616"/>
      <c r="N62" s="616"/>
      <c r="O62" s="616"/>
      <c r="P62" s="616"/>
      <c r="Q62" s="616"/>
      <c r="R62" s="616"/>
      <c r="S62" s="616"/>
      <c r="T62" s="616"/>
      <c r="U62" s="616"/>
      <c r="V62" s="616"/>
      <c r="W62" s="616"/>
      <c r="X62" s="616"/>
      <c r="Y62" s="616"/>
      <c r="Z62" s="616"/>
      <c r="AA62" s="616"/>
      <c r="AB62" s="616"/>
      <c r="AC62" s="616"/>
      <c r="AD62" s="616"/>
      <c r="AE62" s="616"/>
      <c r="AF62" s="617"/>
    </row>
    <row r="63" spans="1:34" s="160" customFormat="1" ht="13.5" customHeight="1">
      <c r="A63" s="519" t="s">
        <v>103</v>
      </c>
      <c r="B63" s="519"/>
      <c r="C63" s="453" t="s">
        <v>104</v>
      </c>
      <c r="D63" s="453"/>
      <c r="E63" s="453"/>
      <c r="F63" s="453"/>
      <c r="G63" s="453"/>
      <c r="H63" s="453"/>
      <c r="I63" s="453"/>
      <c r="J63" s="453"/>
      <c r="K63" s="453"/>
      <c r="L63" s="453"/>
      <c r="M63" s="453"/>
      <c r="N63" s="453"/>
      <c r="O63" s="519" t="s">
        <v>105</v>
      </c>
      <c r="P63" s="519"/>
      <c r="Q63" s="529" t="s">
        <v>106</v>
      </c>
      <c r="R63" s="529"/>
      <c r="S63" s="529" t="s">
        <v>107</v>
      </c>
      <c r="T63" s="529"/>
      <c r="U63" s="453" t="s">
        <v>108</v>
      </c>
      <c r="V63" s="453"/>
      <c r="W63" s="453"/>
      <c r="X63" s="453"/>
      <c r="Y63" s="453"/>
      <c r="Z63" s="453"/>
      <c r="AA63" s="453"/>
      <c r="AB63" s="453"/>
      <c r="AC63" s="453"/>
      <c r="AD63" s="519" t="s">
        <v>109</v>
      </c>
      <c r="AE63" s="519"/>
      <c r="AF63" s="519"/>
    </row>
    <row r="64" spans="1:34" ht="13.5" customHeight="1">
      <c r="A64" s="519"/>
      <c r="B64" s="519"/>
      <c r="C64" s="594"/>
      <c r="D64" s="594"/>
      <c r="E64" s="594"/>
      <c r="F64" s="594"/>
      <c r="G64" s="594"/>
      <c r="H64" s="594"/>
      <c r="I64" s="594"/>
      <c r="J64" s="594"/>
      <c r="K64" s="594"/>
      <c r="L64" s="594"/>
      <c r="M64" s="594"/>
      <c r="N64" s="594"/>
      <c r="O64" s="595"/>
      <c r="P64" s="595"/>
      <c r="Q64" s="529"/>
      <c r="R64" s="529"/>
      <c r="S64" s="529"/>
      <c r="T64" s="529"/>
      <c r="U64" s="453"/>
      <c r="V64" s="453"/>
      <c r="W64" s="453"/>
      <c r="X64" s="453"/>
      <c r="Y64" s="453"/>
      <c r="Z64" s="453"/>
      <c r="AA64" s="453"/>
      <c r="AB64" s="453"/>
      <c r="AC64" s="453"/>
      <c r="AD64" s="519"/>
      <c r="AE64" s="519"/>
      <c r="AF64" s="519"/>
    </row>
    <row r="65" spans="1:36" ht="40.5" customHeight="1">
      <c r="A65" s="600" t="s">
        <v>216</v>
      </c>
      <c r="B65" s="601"/>
      <c r="C65" s="768" t="s">
        <v>217</v>
      </c>
      <c r="D65" s="769"/>
      <c r="E65" s="769"/>
      <c r="F65" s="769"/>
      <c r="G65" s="769"/>
      <c r="H65" s="769"/>
      <c r="I65" s="769"/>
      <c r="J65" s="769"/>
      <c r="K65" s="769"/>
      <c r="L65" s="769"/>
      <c r="M65" s="769"/>
      <c r="N65" s="770"/>
      <c r="O65" s="744">
        <f>IF(Q65="N/A",0,IF(Q65="Answer all sub questions",2,IF(Q65="Yes",2,IF(Q65="Partial",2,IF(Q65="No",2,IF(Q65="",2))))))</f>
        <v>2</v>
      </c>
      <c r="P65" s="745"/>
      <c r="Q65" s="509" t="str">
        <f>IF(AJ72&gt;8,"Answer all sub questions",IF(AJ72=(7*1.001),"N/A",IF(AJ72&gt;=7,"Yes",IF(AJ72=6.006,"No",IF(AJ72=5.005,"No",IF(AJ72=4.004,"No",IF(AJ72=3.003,"No",IF(AJ72=2.002,"No",IF(AJ72=1.001,"No",IF(AJ72=0,"No",IF(AJ72&gt;=0.5,"Partial",IF(AJ72&lt;=6.5,"Partial"))))))))))))</f>
        <v>Answer all sub questions</v>
      </c>
      <c r="R65" s="519"/>
      <c r="S65" s="513">
        <f>IF(Q65="N/A",O65,IF(Q65="Answer all sub questions",0,IF(Q65="Yes",O65,IF(Q65="Partial",1,IF(Q65="No",0,IF(Q65="",0))))))</f>
        <v>0</v>
      </c>
      <c r="T65" s="514"/>
      <c r="U65" s="715"/>
      <c r="V65" s="716"/>
      <c r="W65" s="716"/>
      <c r="X65" s="716"/>
      <c r="Y65" s="716"/>
      <c r="Z65" s="716"/>
      <c r="AA65" s="716"/>
      <c r="AB65" s="716"/>
      <c r="AC65" s="717"/>
      <c r="AD65" s="520" t="s">
        <v>110</v>
      </c>
      <c r="AE65" s="521"/>
      <c r="AF65" s="522"/>
      <c r="AH65" s="159"/>
      <c r="AJ65" s="159"/>
    </row>
    <row r="66" spans="1:36" ht="26.75" customHeight="1">
      <c r="A66" s="494"/>
      <c r="B66" s="692"/>
      <c r="C66" s="161"/>
      <c r="D66" s="552" t="s">
        <v>1724</v>
      </c>
      <c r="E66" s="552"/>
      <c r="F66" s="552"/>
      <c r="G66" s="552"/>
      <c r="H66" s="552"/>
      <c r="I66" s="552"/>
      <c r="J66" s="552"/>
      <c r="K66" s="552"/>
      <c r="L66" s="552"/>
      <c r="M66" s="552"/>
      <c r="N66" s="729"/>
      <c r="O66" s="651"/>
      <c r="P66" s="622"/>
      <c r="Q66" s="543"/>
      <c r="R66" s="619"/>
      <c r="S66" s="515"/>
      <c r="T66" s="516"/>
      <c r="U66" s="715"/>
      <c r="V66" s="716"/>
      <c r="W66" s="716"/>
      <c r="X66" s="716"/>
      <c r="Y66" s="716"/>
      <c r="Z66" s="716"/>
      <c r="AA66" s="716"/>
      <c r="AB66" s="716"/>
      <c r="AC66" s="717"/>
      <c r="AD66" s="523"/>
      <c r="AE66" s="524"/>
      <c r="AF66" s="525"/>
      <c r="AH66" s="159"/>
      <c r="AI66" s="139">
        <f t="shared" ref="AI66:AI72" si="5">IF(Q66="",100,IF(Q66="Yes",1,IF(Q66="No",0,IF(Q66="Partial",0.5,IF(Q66="N/A",1.001)))))</f>
        <v>100</v>
      </c>
      <c r="AJ66" s="159"/>
    </row>
    <row r="67" spans="1:36" ht="13.5" customHeight="1">
      <c r="A67" s="494"/>
      <c r="B67" s="692"/>
      <c r="C67" s="162"/>
      <c r="D67" s="504" t="s">
        <v>1725</v>
      </c>
      <c r="E67" s="504"/>
      <c r="F67" s="504"/>
      <c r="G67" s="504"/>
      <c r="H67" s="504"/>
      <c r="I67" s="504"/>
      <c r="J67" s="504"/>
      <c r="K67" s="504"/>
      <c r="L67" s="504"/>
      <c r="M67" s="504"/>
      <c r="N67" s="730"/>
      <c r="O67" s="651"/>
      <c r="P67" s="622"/>
      <c r="Q67" s="543"/>
      <c r="R67" s="543"/>
      <c r="S67" s="515"/>
      <c r="T67" s="516"/>
      <c r="U67" s="715"/>
      <c r="V67" s="716"/>
      <c r="W67" s="716"/>
      <c r="X67" s="716"/>
      <c r="Y67" s="716"/>
      <c r="Z67" s="716"/>
      <c r="AA67" s="716"/>
      <c r="AB67" s="716"/>
      <c r="AC67" s="717"/>
      <c r="AD67" s="523"/>
      <c r="AE67" s="524"/>
      <c r="AF67" s="525"/>
      <c r="AH67" s="159"/>
      <c r="AI67" s="139">
        <f t="shared" si="5"/>
        <v>100</v>
      </c>
      <c r="AJ67" s="159"/>
    </row>
    <row r="68" spans="1:36" ht="13.5" customHeight="1">
      <c r="A68" s="494"/>
      <c r="B68" s="692"/>
      <c r="C68" s="161"/>
      <c r="D68" s="692" t="s">
        <v>1726</v>
      </c>
      <c r="E68" s="692"/>
      <c r="F68" s="692"/>
      <c r="G68" s="692"/>
      <c r="H68" s="692"/>
      <c r="I68" s="692"/>
      <c r="J68" s="692"/>
      <c r="K68" s="692"/>
      <c r="L68" s="692"/>
      <c r="M68" s="692"/>
      <c r="N68" s="734"/>
      <c r="O68" s="651"/>
      <c r="P68" s="622"/>
      <c r="Q68" s="733"/>
      <c r="R68" s="543"/>
      <c r="S68" s="515"/>
      <c r="T68" s="516"/>
      <c r="U68" s="715"/>
      <c r="V68" s="716"/>
      <c r="W68" s="716"/>
      <c r="X68" s="716"/>
      <c r="Y68" s="716"/>
      <c r="Z68" s="716"/>
      <c r="AA68" s="716"/>
      <c r="AB68" s="716"/>
      <c r="AC68" s="717"/>
      <c r="AD68" s="523"/>
      <c r="AE68" s="524"/>
      <c r="AF68" s="525"/>
      <c r="AH68" s="159"/>
      <c r="AI68" s="139">
        <f t="shared" si="5"/>
        <v>100</v>
      </c>
    </row>
    <row r="69" spans="1:36" ht="13.5" customHeight="1">
      <c r="A69" s="494"/>
      <c r="B69" s="692"/>
      <c r="C69" s="162"/>
      <c r="D69" s="504" t="s">
        <v>1727</v>
      </c>
      <c r="E69" s="504"/>
      <c r="F69" s="504"/>
      <c r="G69" s="504"/>
      <c r="H69" s="504"/>
      <c r="I69" s="504"/>
      <c r="J69" s="504"/>
      <c r="K69" s="504"/>
      <c r="L69" s="504"/>
      <c r="M69" s="504"/>
      <c r="N69" s="730"/>
      <c r="O69" s="651"/>
      <c r="P69" s="622"/>
      <c r="Q69" s="733"/>
      <c r="R69" s="543"/>
      <c r="S69" s="515"/>
      <c r="T69" s="516"/>
      <c r="U69" s="715"/>
      <c r="V69" s="716"/>
      <c r="W69" s="716"/>
      <c r="X69" s="716"/>
      <c r="Y69" s="716"/>
      <c r="Z69" s="716"/>
      <c r="AA69" s="716"/>
      <c r="AB69" s="716"/>
      <c r="AC69" s="717"/>
      <c r="AD69" s="523"/>
      <c r="AE69" s="524"/>
      <c r="AF69" s="525"/>
      <c r="AH69" s="159"/>
      <c r="AI69" s="139">
        <f t="shared" si="5"/>
        <v>100</v>
      </c>
    </row>
    <row r="70" spans="1:36" ht="13.5" customHeight="1">
      <c r="A70" s="494"/>
      <c r="B70" s="692"/>
      <c r="C70" s="161"/>
      <c r="D70" s="692" t="s">
        <v>1728</v>
      </c>
      <c r="E70" s="692"/>
      <c r="F70" s="692"/>
      <c r="G70" s="692"/>
      <c r="H70" s="692"/>
      <c r="I70" s="692"/>
      <c r="J70" s="692"/>
      <c r="K70" s="692"/>
      <c r="L70" s="692"/>
      <c r="M70" s="692"/>
      <c r="N70" s="734"/>
      <c r="O70" s="651"/>
      <c r="P70" s="622"/>
      <c r="Q70" s="733"/>
      <c r="R70" s="543"/>
      <c r="S70" s="515"/>
      <c r="T70" s="516"/>
      <c r="U70" s="715"/>
      <c r="V70" s="716"/>
      <c r="W70" s="716"/>
      <c r="X70" s="716"/>
      <c r="Y70" s="716"/>
      <c r="Z70" s="716"/>
      <c r="AA70" s="716"/>
      <c r="AB70" s="716"/>
      <c r="AC70" s="717"/>
      <c r="AD70" s="523"/>
      <c r="AE70" s="524"/>
      <c r="AF70" s="525"/>
      <c r="AH70" s="159"/>
      <c r="AI70" s="139">
        <f t="shared" si="5"/>
        <v>100</v>
      </c>
    </row>
    <row r="71" spans="1:36" ht="13.5" customHeight="1">
      <c r="A71" s="494"/>
      <c r="B71" s="692"/>
      <c r="C71" s="162"/>
      <c r="D71" s="504" t="s">
        <v>1729</v>
      </c>
      <c r="E71" s="504"/>
      <c r="F71" s="504"/>
      <c r="G71" s="504"/>
      <c r="H71" s="504"/>
      <c r="I71" s="504"/>
      <c r="J71" s="504"/>
      <c r="K71" s="504"/>
      <c r="L71" s="504"/>
      <c r="M71" s="504"/>
      <c r="N71" s="730"/>
      <c r="O71" s="651"/>
      <c r="P71" s="622"/>
      <c r="Q71" s="733"/>
      <c r="R71" s="543"/>
      <c r="S71" s="515"/>
      <c r="T71" s="516"/>
      <c r="U71" s="715"/>
      <c r="V71" s="716"/>
      <c r="W71" s="716"/>
      <c r="X71" s="716"/>
      <c r="Y71" s="716"/>
      <c r="Z71" s="716"/>
      <c r="AA71" s="716"/>
      <c r="AB71" s="716"/>
      <c r="AC71" s="717"/>
      <c r="AD71" s="523"/>
      <c r="AE71" s="524"/>
      <c r="AF71" s="525"/>
      <c r="AH71" s="159"/>
      <c r="AI71" s="139">
        <f t="shared" si="5"/>
        <v>100</v>
      </c>
    </row>
    <row r="72" spans="1:36" ht="13.5" customHeight="1">
      <c r="A72" s="688"/>
      <c r="B72" s="689"/>
      <c r="C72" s="163"/>
      <c r="D72" s="731" t="s">
        <v>1730</v>
      </c>
      <c r="E72" s="731"/>
      <c r="F72" s="731"/>
      <c r="G72" s="731"/>
      <c r="H72" s="731"/>
      <c r="I72" s="731"/>
      <c r="J72" s="731"/>
      <c r="K72" s="731"/>
      <c r="L72" s="731"/>
      <c r="M72" s="731"/>
      <c r="N72" s="732"/>
      <c r="O72" s="746"/>
      <c r="P72" s="747"/>
      <c r="Q72" s="733"/>
      <c r="R72" s="543"/>
      <c r="S72" s="517"/>
      <c r="T72" s="518"/>
      <c r="U72" s="715"/>
      <c r="V72" s="716"/>
      <c r="W72" s="716"/>
      <c r="X72" s="716"/>
      <c r="Y72" s="716"/>
      <c r="Z72" s="716"/>
      <c r="AA72" s="716"/>
      <c r="AB72" s="716"/>
      <c r="AC72" s="717"/>
      <c r="AD72" s="526"/>
      <c r="AE72" s="527"/>
      <c r="AF72" s="528"/>
      <c r="AH72" s="159"/>
      <c r="AI72" s="139">
        <f t="shared" si="5"/>
        <v>100</v>
      </c>
      <c r="AJ72" s="159">
        <f>SUM(AI66:AI72)</f>
        <v>700</v>
      </c>
    </row>
    <row r="73" spans="1:36" ht="27" customHeight="1">
      <c r="A73" s="600" t="s">
        <v>218</v>
      </c>
      <c r="B73" s="602"/>
      <c r="C73" s="463" t="s">
        <v>1377</v>
      </c>
      <c r="D73" s="552"/>
      <c r="E73" s="552"/>
      <c r="F73" s="552"/>
      <c r="G73" s="552"/>
      <c r="H73" s="552"/>
      <c r="I73" s="552"/>
      <c r="J73" s="552"/>
      <c r="K73" s="552"/>
      <c r="L73" s="552"/>
      <c r="M73" s="552"/>
      <c r="N73" s="465"/>
      <c r="O73" s="764">
        <f>IF(Q73="N/A",0,IF(Q73="Yes",2,IF(Q73="Partial",2,IF(Q73="No",2,IF(Q73="",2)))))</f>
        <v>2</v>
      </c>
      <c r="P73" s="765"/>
      <c r="Q73" s="603"/>
      <c r="R73" s="604"/>
      <c r="S73" s="529">
        <f>IF(Q73="N/A",O73,IF(Q73="Yes",O73,IF(Q73="Partial",1,IF(Q73="No",0,IF(Q73="",0)))))</f>
        <v>0</v>
      </c>
      <c r="T73" s="529"/>
      <c r="U73" s="735"/>
      <c r="V73" s="736"/>
      <c r="W73" s="736"/>
      <c r="X73" s="736"/>
      <c r="Y73" s="736"/>
      <c r="Z73" s="736"/>
      <c r="AA73" s="736"/>
      <c r="AB73" s="736"/>
      <c r="AC73" s="737"/>
      <c r="AD73" s="718" t="s">
        <v>110</v>
      </c>
      <c r="AE73" s="719"/>
      <c r="AF73" s="720"/>
      <c r="AH73" s="159"/>
    </row>
    <row r="74" spans="1:36" ht="27" customHeight="1">
      <c r="A74" s="688"/>
      <c r="B74" s="714"/>
      <c r="C74" s="741" t="s">
        <v>1552</v>
      </c>
      <c r="D74" s="742"/>
      <c r="E74" s="742"/>
      <c r="F74" s="742"/>
      <c r="G74" s="742"/>
      <c r="H74" s="742"/>
      <c r="I74" s="742"/>
      <c r="J74" s="742"/>
      <c r="K74" s="742"/>
      <c r="L74" s="742"/>
      <c r="M74" s="742"/>
      <c r="N74" s="743"/>
      <c r="O74" s="587"/>
      <c r="P74" s="588"/>
      <c r="Q74" s="605"/>
      <c r="R74" s="606"/>
      <c r="S74" s="529"/>
      <c r="T74" s="529"/>
      <c r="U74" s="738"/>
      <c r="V74" s="739"/>
      <c r="W74" s="739"/>
      <c r="X74" s="739"/>
      <c r="Y74" s="739"/>
      <c r="Z74" s="739"/>
      <c r="AA74" s="739"/>
      <c r="AB74" s="739"/>
      <c r="AC74" s="740"/>
      <c r="AD74" s="721"/>
      <c r="AE74" s="722"/>
      <c r="AF74" s="723"/>
    </row>
    <row r="75" spans="1:36" ht="40.5" customHeight="1">
      <c r="A75" s="600" t="s">
        <v>220</v>
      </c>
      <c r="B75" s="602"/>
      <c r="C75" s="503" t="s">
        <v>221</v>
      </c>
      <c r="D75" s="504"/>
      <c r="E75" s="504"/>
      <c r="F75" s="504"/>
      <c r="G75" s="504"/>
      <c r="H75" s="504"/>
      <c r="I75" s="504"/>
      <c r="J75" s="504"/>
      <c r="K75" s="504"/>
      <c r="L75" s="504"/>
      <c r="M75" s="504"/>
      <c r="N75" s="505"/>
      <c r="O75" s="513">
        <f>IF(Q75="N/A",0,IF(Q75="Answer all sub questions",3,IF(Q75="Yes",3,IF(Q75="Partial",3,IF(Q75="No",3,IF(Q75="",3))))))</f>
        <v>3</v>
      </c>
      <c r="P75" s="514"/>
      <c r="Q75" s="519" t="str">
        <f>IF(AJ84&gt;10,"Answer all sub questions",IF(AJ84=(9*1.001),"N/A",IF(AJ84&gt;=9,"Yes",IF(AJ84=8.008,"No",IF(AJ84=7.007,"No",IF(AJ84=6.006,"No",IF(AJ84=5.005,"No",IF(AJ84=4.004,"No",IF(AJ84=3.003,"No",IF(AJ84=2.002,"No",IF(AJ84=1.001,"No",IF(AJ84=0,"No",IF(AJ84&gt;=0.5,"Partial",IF(AJ84&lt;=8.5,"Partial"))))))))))))))</f>
        <v>Answer all sub questions</v>
      </c>
      <c r="R75" s="519"/>
      <c r="S75" s="513">
        <f>IF(Q75="N/A",O75,IF(Q75="Answer all sub questions",0,IF(Q75="Yes",O75,IF(Q75="Partial",1,IF(Q75="No",0,IF(Q75="",0))))))</f>
        <v>0</v>
      </c>
      <c r="T75" s="514"/>
      <c r="U75" s="715"/>
      <c r="V75" s="716"/>
      <c r="W75" s="716"/>
      <c r="X75" s="716"/>
      <c r="Y75" s="716"/>
      <c r="Z75" s="716"/>
      <c r="AA75" s="716"/>
      <c r="AB75" s="716"/>
      <c r="AC75" s="717"/>
      <c r="AD75" s="520" t="s">
        <v>110</v>
      </c>
      <c r="AE75" s="521"/>
      <c r="AF75" s="522"/>
      <c r="AH75" s="159"/>
      <c r="AI75" s="164"/>
      <c r="AJ75" s="164"/>
    </row>
    <row r="76" spans="1:36" ht="13.5" customHeight="1">
      <c r="A76" s="494"/>
      <c r="B76" s="496"/>
      <c r="C76" s="136"/>
      <c r="D76" s="558" t="s">
        <v>1731</v>
      </c>
      <c r="E76" s="558"/>
      <c r="F76" s="558"/>
      <c r="G76" s="558"/>
      <c r="H76" s="558"/>
      <c r="I76" s="558"/>
      <c r="J76" s="558"/>
      <c r="K76" s="558"/>
      <c r="L76" s="558"/>
      <c r="M76" s="558"/>
      <c r="N76" s="559"/>
      <c r="O76" s="515"/>
      <c r="P76" s="516"/>
      <c r="Q76" s="619"/>
      <c r="R76" s="619"/>
      <c r="S76" s="515"/>
      <c r="T76" s="516"/>
      <c r="U76" s="715"/>
      <c r="V76" s="716"/>
      <c r="W76" s="716"/>
      <c r="X76" s="716"/>
      <c r="Y76" s="716"/>
      <c r="Z76" s="716"/>
      <c r="AA76" s="716"/>
      <c r="AB76" s="716"/>
      <c r="AC76" s="717"/>
      <c r="AD76" s="523"/>
      <c r="AE76" s="524"/>
      <c r="AF76" s="525"/>
      <c r="AH76" s="159"/>
      <c r="AI76" s="165">
        <f t="shared" ref="AI76:AI84" si="6">IF(Q76="",100,IF(Q76="Yes",1,IF(Q76="No",0,IF(Q76="Partial",0.5,IF(Q76="N/A",1.001)))))</f>
        <v>100</v>
      </c>
      <c r="AJ76" s="166"/>
    </row>
    <row r="77" spans="1:36" ht="13.5" customHeight="1">
      <c r="A77" s="494"/>
      <c r="B77" s="496"/>
      <c r="C77" s="136"/>
      <c r="D77" s="558" t="s">
        <v>1732</v>
      </c>
      <c r="E77" s="558"/>
      <c r="F77" s="558"/>
      <c r="G77" s="558"/>
      <c r="H77" s="558"/>
      <c r="I77" s="558"/>
      <c r="J77" s="558"/>
      <c r="K77" s="558"/>
      <c r="L77" s="558"/>
      <c r="M77" s="558"/>
      <c r="N77" s="559"/>
      <c r="O77" s="515"/>
      <c r="P77" s="516"/>
      <c r="Q77" s="619"/>
      <c r="R77" s="619"/>
      <c r="S77" s="515"/>
      <c r="T77" s="516"/>
      <c r="U77" s="715"/>
      <c r="V77" s="716"/>
      <c r="W77" s="716"/>
      <c r="X77" s="716"/>
      <c r="Y77" s="716"/>
      <c r="Z77" s="716"/>
      <c r="AA77" s="716"/>
      <c r="AB77" s="716"/>
      <c r="AC77" s="717"/>
      <c r="AD77" s="523"/>
      <c r="AE77" s="524"/>
      <c r="AF77" s="525"/>
      <c r="AH77" s="159"/>
      <c r="AI77" s="165">
        <f t="shared" si="6"/>
        <v>100</v>
      </c>
      <c r="AJ77" s="166"/>
    </row>
    <row r="78" spans="1:36" ht="13.5" customHeight="1">
      <c r="A78" s="494"/>
      <c r="B78" s="496"/>
      <c r="C78" s="136"/>
      <c r="D78" s="558" t="s">
        <v>1733</v>
      </c>
      <c r="E78" s="558"/>
      <c r="F78" s="558"/>
      <c r="G78" s="558"/>
      <c r="H78" s="558"/>
      <c r="I78" s="558"/>
      <c r="J78" s="558"/>
      <c r="K78" s="558"/>
      <c r="L78" s="558"/>
      <c r="M78" s="558"/>
      <c r="N78" s="559"/>
      <c r="O78" s="515"/>
      <c r="P78" s="516"/>
      <c r="Q78" s="619"/>
      <c r="R78" s="619"/>
      <c r="S78" s="515"/>
      <c r="T78" s="516"/>
      <c r="U78" s="715"/>
      <c r="V78" s="716"/>
      <c r="W78" s="716"/>
      <c r="X78" s="716"/>
      <c r="Y78" s="716"/>
      <c r="Z78" s="716"/>
      <c r="AA78" s="716"/>
      <c r="AB78" s="716"/>
      <c r="AC78" s="717"/>
      <c r="AD78" s="523"/>
      <c r="AE78" s="524"/>
      <c r="AF78" s="525"/>
      <c r="AH78" s="159"/>
      <c r="AI78" s="165">
        <f t="shared" si="6"/>
        <v>100</v>
      </c>
      <c r="AJ78" s="165"/>
    </row>
    <row r="79" spans="1:36" ht="13.5" customHeight="1">
      <c r="A79" s="494"/>
      <c r="B79" s="496"/>
      <c r="C79" s="136"/>
      <c r="D79" s="558" t="s">
        <v>1734</v>
      </c>
      <c r="E79" s="558"/>
      <c r="F79" s="558"/>
      <c r="G79" s="558"/>
      <c r="H79" s="558"/>
      <c r="I79" s="558"/>
      <c r="J79" s="558"/>
      <c r="K79" s="558"/>
      <c r="L79" s="558"/>
      <c r="M79" s="558"/>
      <c r="N79" s="559"/>
      <c r="O79" s="515"/>
      <c r="P79" s="516"/>
      <c r="Q79" s="619"/>
      <c r="R79" s="619"/>
      <c r="S79" s="515"/>
      <c r="T79" s="516"/>
      <c r="U79" s="715"/>
      <c r="V79" s="716"/>
      <c r="W79" s="716"/>
      <c r="X79" s="716"/>
      <c r="Y79" s="716"/>
      <c r="Z79" s="716"/>
      <c r="AA79" s="716"/>
      <c r="AB79" s="716"/>
      <c r="AC79" s="717"/>
      <c r="AD79" s="523"/>
      <c r="AE79" s="524"/>
      <c r="AF79" s="525"/>
      <c r="AH79" s="159"/>
      <c r="AI79" s="165">
        <f t="shared" si="6"/>
        <v>100</v>
      </c>
      <c r="AJ79" s="165"/>
    </row>
    <row r="80" spans="1:36" ht="27" customHeight="1">
      <c r="A80" s="494"/>
      <c r="B80" s="496"/>
      <c r="C80" s="136"/>
      <c r="D80" s="558" t="s">
        <v>1735</v>
      </c>
      <c r="E80" s="558"/>
      <c r="F80" s="558"/>
      <c r="G80" s="558"/>
      <c r="H80" s="558"/>
      <c r="I80" s="558"/>
      <c r="J80" s="558"/>
      <c r="K80" s="558"/>
      <c r="L80" s="558"/>
      <c r="M80" s="558"/>
      <c r="N80" s="559"/>
      <c r="O80" s="515"/>
      <c r="P80" s="516"/>
      <c r="Q80" s="619"/>
      <c r="R80" s="619"/>
      <c r="S80" s="515"/>
      <c r="T80" s="516"/>
      <c r="U80" s="715"/>
      <c r="V80" s="716"/>
      <c r="W80" s="716"/>
      <c r="X80" s="716"/>
      <c r="Y80" s="716"/>
      <c r="Z80" s="716"/>
      <c r="AA80" s="716"/>
      <c r="AB80" s="716"/>
      <c r="AC80" s="717"/>
      <c r="AD80" s="523"/>
      <c r="AE80" s="524"/>
      <c r="AF80" s="525"/>
      <c r="AH80" s="159"/>
      <c r="AI80" s="165">
        <f t="shared" si="6"/>
        <v>100</v>
      </c>
      <c r="AJ80" s="165"/>
    </row>
    <row r="81" spans="1:36" ht="27" customHeight="1">
      <c r="A81" s="494"/>
      <c r="B81" s="496"/>
      <c r="C81" s="136"/>
      <c r="D81" s="558" t="s">
        <v>1736</v>
      </c>
      <c r="E81" s="504"/>
      <c r="F81" s="504"/>
      <c r="G81" s="504"/>
      <c r="H81" s="504"/>
      <c r="I81" s="504"/>
      <c r="J81" s="504"/>
      <c r="K81" s="504"/>
      <c r="L81" s="504"/>
      <c r="M81" s="504"/>
      <c r="N81" s="505"/>
      <c r="O81" s="515"/>
      <c r="P81" s="516"/>
      <c r="Q81" s="619"/>
      <c r="R81" s="619"/>
      <c r="S81" s="515"/>
      <c r="T81" s="516"/>
      <c r="U81" s="475"/>
      <c r="V81" s="473"/>
      <c r="W81" s="473"/>
      <c r="X81" s="473"/>
      <c r="Y81" s="473"/>
      <c r="Z81" s="473"/>
      <c r="AA81" s="473"/>
      <c r="AB81" s="473"/>
      <c r="AC81" s="474"/>
      <c r="AD81" s="523"/>
      <c r="AE81" s="524"/>
      <c r="AF81" s="525"/>
      <c r="AH81" s="159"/>
      <c r="AI81" s="165">
        <f t="shared" si="6"/>
        <v>100</v>
      </c>
      <c r="AJ81" s="165"/>
    </row>
    <row r="82" spans="1:36" ht="27" customHeight="1">
      <c r="A82" s="494"/>
      <c r="B82" s="496"/>
      <c r="C82" s="136"/>
      <c r="D82" s="558" t="s">
        <v>1737</v>
      </c>
      <c r="E82" s="558"/>
      <c r="F82" s="558"/>
      <c r="G82" s="558"/>
      <c r="H82" s="558"/>
      <c r="I82" s="558"/>
      <c r="J82" s="558"/>
      <c r="K82" s="558"/>
      <c r="L82" s="558"/>
      <c r="M82" s="558"/>
      <c r="N82" s="559"/>
      <c r="O82" s="515"/>
      <c r="P82" s="516"/>
      <c r="Q82" s="619"/>
      <c r="R82" s="619"/>
      <c r="S82" s="515"/>
      <c r="T82" s="516"/>
      <c r="U82" s="715"/>
      <c r="V82" s="716"/>
      <c r="W82" s="716"/>
      <c r="X82" s="716"/>
      <c r="Y82" s="716"/>
      <c r="Z82" s="716"/>
      <c r="AA82" s="716"/>
      <c r="AB82" s="716"/>
      <c r="AC82" s="717"/>
      <c r="AD82" s="523"/>
      <c r="AE82" s="524"/>
      <c r="AF82" s="525"/>
      <c r="AH82" s="159"/>
      <c r="AI82" s="165">
        <f t="shared" si="6"/>
        <v>100</v>
      </c>
      <c r="AJ82" s="165"/>
    </row>
    <row r="83" spans="1:36" ht="13.5" customHeight="1">
      <c r="A83" s="494"/>
      <c r="B83" s="496"/>
      <c r="C83" s="167"/>
      <c r="D83" s="558" t="s">
        <v>1738</v>
      </c>
      <c r="E83" s="558"/>
      <c r="F83" s="558"/>
      <c r="G83" s="558"/>
      <c r="H83" s="558"/>
      <c r="I83" s="558"/>
      <c r="J83" s="558"/>
      <c r="K83" s="558"/>
      <c r="L83" s="558"/>
      <c r="M83" s="558"/>
      <c r="N83" s="559"/>
      <c r="O83" s="515"/>
      <c r="P83" s="516"/>
      <c r="Q83" s="619"/>
      <c r="R83" s="619"/>
      <c r="S83" s="515"/>
      <c r="T83" s="516"/>
      <c r="U83" s="477"/>
      <c r="V83" s="478"/>
      <c r="W83" s="478"/>
      <c r="X83" s="478"/>
      <c r="Y83" s="478"/>
      <c r="Z83" s="478"/>
      <c r="AA83" s="478"/>
      <c r="AB83" s="478"/>
      <c r="AC83" s="479"/>
      <c r="AD83" s="523"/>
      <c r="AE83" s="524"/>
      <c r="AF83" s="525"/>
      <c r="AH83" s="159"/>
      <c r="AI83" s="165">
        <f t="shared" si="6"/>
        <v>100</v>
      </c>
      <c r="AJ83" s="166"/>
    </row>
    <row r="84" spans="1:36" ht="13.5" customHeight="1">
      <c r="A84" s="688"/>
      <c r="B84" s="714"/>
      <c r="C84" s="168"/>
      <c r="D84" s="558" t="s">
        <v>1739</v>
      </c>
      <c r="E84" s="558"/>
      <c r="F84" s="558"/>
      <c r="G84" s="558"/>
      <c r="H84" s="558"/>
      <c r="I84" s="558"/>
      <c r="J84" s="558"/>
      <c r="K84" s="558"/>
      <c r="L84" s="558"/>
      <c r="M84" s="558"/>
      <c r="N84" s="559"/>
      <c r="O84" s="517"/>
      <c r="P84" s="518"/>
      <c r="Q84" s="619"/>
      <c r="R84" s="619"/>
      <c r="S84" s="517"/>
      <c r="T84" s="518"/>
      <c r="U84" s="477"/>
      <c r="V84" s="478"/>
      <c r="W84" s="478"/>
      <c r="X84" s="478"/>
      <c r="Y84" s="478"/>
      <c r="Z84" s="478"/>
      <c r="AA84" s="478"/>
      <c r="AB84" s="478"/>
      <c r="AC84" s="479"/>
      <c r="AD84" s="526"/>
      <c r="AE84" s="527"/>
      <c r="AF84" s="528"/>
      <c r="AH84" s="159"/>
      <c r="AI84" s="165">
        <f t="shared" si="6"/>
        <v>100</v>
      </c>
      <c r="AJ84" s="166">
        <f>SUM(AI76:AI84)</f>
        <v>900</v>
      </c>
    </row>
    <row r="85" spans="1:36" ht="13.5" customHeight="1">
      <c r="A85" s="536" t="s">
        <v>121</v>
      </c>
      <c r="B85" s="536"/>
      <c r="C85" s="536"/>
      <c r="D85" s="536"/>
      <c r="E85" s="536"/>
      <c r="F85" s="536"/>
      <c r="G85" s="536"/>
      <c r="H85" s="536"/>
      <c r="I85" s="536"/>
      <c r="J85" s="536"/>
      <c r="K85" s="536"/>
      <c r="L85" s="536"/>
      <c r="M85" s="536"/>
      <c r="N85" s="536"/>
      <c r="O85" s="529">
        <f>SUM(O65:P84)</f>
        <v>7</v>
      </c>
      <c r="P85" s="529"/>
      <c r="Q85" s="529"/>
      <c r="R85" s="529"/>
      <c r="S85" s="529">
        <f>SUM(S65:T84)</f>
        <v>0</v>
      </c>
      <c r="T85" s="529"/>
      <c r="U85" s="519"/>
      <c r="V85" s="519"/>
      <c r="W85" s="519"/>
      <c r="X85" s="519"/>
      <c r="Y85" s="519"/>
      <c r="Z85" s="519"/>
      <c r="AA85" s="519"/>
      <c r="AB85" s="519"/>
      <c r="AC85" s="519"/>
      <c r="AD85" s="453"/>
      <c r="AE85" s="453"/>
      <c r="AF85" s="453"/>
    </row>
    <row r="86" spans="1:36" ht="13.5" customHeight="1">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row>
    <row r="87" spans="1:36" ht="13.5" customHeight="1">
      <c r="A87" s="498" t="s">
        <v>122</v>
      </c>
      <c r="B87" s="499"/>
      <c r="C87" s="499"/>
      <c r="D87" s="499"/>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500"/>
    </row>
    <row r="88" spans="1:36" ht="13.5" customHeight="1">
      <c r="A88" s="615" t="s">
        <v>1723</v>
      </c>
      <c r="B88" s="616"/>
      <c r="C88" s="616"/>
      <c r="D88" s="616"/>
      <c r="E88" s="616"/>
      <c r="F88" s="616"/>
      <c r="G88" s="616"/>
      <c r="H88" s="616"/>
      <c r="I88" s="616"/>
      <c r="J88" s="616"/>
      <c r="K88" s="616"/>
      <c r="L88" s="616"/>
      <c r="M88" s="616"/>
      <c r="N88" s="616"/>
      <c r="O88" s="616"/>
      <c r="P88" s="616"/>
      <c r="Q88" s="616"/>
      <c r="R88" s="616"/>
      <c r="S88" s="616"/>
      <c r="T88" s="616"/>
      <c r="U88" s="616"/>
      <c r="V88" s="616"/>
      <c r="W88" s="616"/>
      <c r="X88" s="616"/>
      <c r="Y88" s="616"/>
      <c r="Z88" s="616"/>
      <c r="AA88" s="616"/>
      <c r="AB88" s="616"/>
      <c r="AC88" s="616"/>
      <c r="AD88" s="616"/>
      <c r="AE88" s="616"/>
      <c r="AF88" s="617"/>
    </row>
    <row r="89" spans="1:36" ht="13.5" customHeight="1">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row>
    <row r="90" spans="1:36" ht="13.5" customHeight="1">
      <c r="A90" s="498" t="s">
        <v>223</v>
      </c>
      <c r="B90" s="499"/>
      <c r="C90" s="499"/>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500"/>
    </row>
    <row r="91" spans="1:36" ht="13.5" customHeight="1">
      <c r="A91" s="615" t="s">
        <v>224</v>
      </c>
      <c r="B91" s="616"/>
      <c r="C91" s="616"/>
      <c r="D91" s="616"/>
      <c r="E91" s="616"/>
      <c r="F91" s="616"/>
      <c r="G91" s="616"/>
      <c r="H91" s="616"/>
      <c r="I91" s="616"/>
      <c r="J91" s="616"/>
      <c r="K91" s="616"/>
      <c r="L91" s="616"/>
      <c r="M91" s="616"/>
      <c r="N91" s="616"/>
      <c r="O91" s="616"/>
      <c r="P91" s="616"/>
      <c r="Q91" s="616"/>
      <c r="R91" s="616"/>
      <c r="S91" s="616"/>
      <c r="T91" s="616"/>
      <c r="U91" s="616"/>
      <c r="V91" s="616"/>
      <c r="W91" s="616"/>
      <c r="X91" s="616"/>
      <c r="Y91" s="616"/>
      <c r="Z91" s="616"/>
      <c r="AA91" s="616"/>
      <c r="AB91" s="616"/>
      <c r="AC91" s="616"/>
      <c r="AD91" s="616"/>
      <c r="AE91" s="616"/>
      <c r="AF91" s="617"/>
    </row>
    <row r="92" spans="1:36" ht="13.5" customHeight="1">
      <c r="A92" s="519" t="s">
        <v>103</v>
      </c>
      <c r="B92" s="519"/>
      <c r="C92" s="453" t="s">
        <v>104</v>
      </c>
      <c r="D92" s="453"/>
      <c r="E92" s="453"/>
      <c r="F92" s="453"/>
      <c r="G92" s="453"/>
      <c r="H92" s="453"/>
      <c r="I92" s="453"/>
      <c r="J92" s="453"/>
      <c r="K92" s="453"/>
      <c r="L92" s="453"/>
      <c r="M92" s="453"/>
      <c r="N92" s="453"/>
      <c r="O92" s="519" t="s">
        <v>105</v>
      </c>
      <c r="P92" s="519"/>
      <c r="Q92" s="529" t="s">
        <v>106</v>
      </c>
      <c r="R92" s="529"/>
      <c r="S92" s="529" t="s">
        <v>107</v>
      </c>
      <c r="T92" s="529"/>
      <c r="U92" s="453" t="s">
        <v>108</v>
      </c>
      <c r="V92" s="453"/>
      <c r="W92" s="453"/>
      <c r="X92" s="453"/>
      <c r="Y92" s="453"/>
      <c r="Z92" s="453"/>
      <c r="AA92" s="453"/>
      <c r="AB92" s="453"/>
      <c r="AC92" s="453"/>
      <c r="AD92" s="519" t="s">
        <v>109</v>
      </c>
      <c r="AE92" s="519"/>
      <c r="AF92" s="519"/>
    </row>
    <row r="93" spans="1:36" ht="13.5" customHeight="1">
      <c r="A93" s="519"/>
      <c r="B93" s="519"/>
      <c r="C93" s="453"/>
      <c r="D93" s="453"/>
      <c r="E93" s="453"/>
      <c r="F93" s="453"/>
      <c r="G93" s="453"/>
      <c r="H93" s="453"/>
      <c r="I93" s="453"/>
      <c r="J93" s="453"/>
      <c r="K93" s="453"/>
      <c r="L93" s="453"/>
      <c r="M93" s="453"/>
      <c r="N93" s="453"/>
      <c r="O93" s="519"/>
      <c r="P93" s="519"/>
      <c r="Q93" s="529"/>
      <c r="R93" s="529"/>
      <c r="S93" s="529"/>
      <c r="T93" s="529"/>
      <c r="U93" s="453"/>
      <c r="V93" s="453"/>
      <c r="W93" s="453"/>
      <c r="X93" s="453"/>
      <c r="Y93" s="453"/>
      <c r="Z93" s="453"/>
      <c r="AA93" s="453"/>
      <c r="AB93" s="453"/>
      <c r="AC93" s="453"/>
      <c r="AD93" s="519"/>
      <c r="AE93" s="519"/>
      <c r="AF93" s="519"/>
    </row>
    <row r="94" spans="1:36" ht="40.5" customHeight="1">
      <c r="A94" s="600" t="s">
        <v>225</v>
      </c>
      <c r="B94" s="602"/>
      <c r="C94" s="607" t="s">
        <v>226</v>
      </c>
      <c r="D94" s="558"/>
      <c r="E94" s="558"/>
      <c r="F94" s="558"/>
      <c r="G94" s="558"/>
      <c r="H94" s="558"/>
      <c r="I94" s="558"/>
      <c r="J94" s="558"/>
      <c r="K94" s="558"/>
      <c r="L94" s="558"/>
      <c r="M94" s="558"/>
      <c r="N94" s="559"/>
      <c r="O94" s="513">
        <f>IF(Q94="N/A",0,IF(Q94="Answer all sub questions",3,IF(Q94="Yes",3,IF(Q94="Partial",3,IF(Q94="No",3,IF(Q94="",3))))))</f>
        <v>3</v>
      </c>
      <c r="P94" s="514"/>
      <c r="Q94" s="519" t="str">
        <f>IF(AJ101&gt;8,"Answer all sub questions",IF(AJ101=(7*1.001),"N/A",IF(AJ101&gt;=7,"Yes",IF(AJ101=6.006,"No",IF(AJ101=5.005,"No",IF(AJ101=4.004,"No",IF(AJ101=3.003,"No",IF(AJ101=2.002,"No",IF(AJ101=1.001,"No",IF(AJ101=0,"No",IF(AJ101&gt;=0.5,"Partial",IF(AJ101&lt;=6.5,"Partial"))))))))))))</f>
        <v>Answer all sub questions</v>
      </c>
      <c r="R94" s="519"/>
      <c r="S94" s="513">
        <f>IF(Q94="N/A",O94,IF(Q94="Answer all sub questions",0,IF(Q94="Yes",O94,IF(Q94="Partial",1,IF(Q94="No",0,IF(Q94="",0))))))</f>
        <v>0</v>
      </c>
      <c r="T94" s="514"/>
      <c r="U94" s="485"/>
      <c r="V94" s="485"/>
      <c r="W94" s="485"/>
      <c r="X94" s="485"/>
      <c r="Y94" s="485"/>
      <c r="Z94" s="485"/>
      <c r="AA94" s="485"/>
      <c r="AB94" s="485"/>
      <c r="AC94" s="485"/>
      <c r="AD94" s="771" t="s">
        <v>1326</v>
      </c>
      <c r="AE94" s="772"/>
      <c r="AF94" s="773"/>
      <c r="AH94" s="159"/>
    </row>
    <row r="95" spans="1:36" ht="13.5" customHeight="1">
      <c r="A95" s="494"/>
      <c r="B95" s="496"/>
      <c r="C95" s="169"/>
      <c r="D95" s="551" t="s">
        <v>1740</v>
      </c>
      <c r="E95" s="551"/>
      <c r="F95" s="551"/>
      <c r="G95" s="551"/>
      <c r="H95" s="551"/>
      <c r="I95" s="551"/>
      <c r="J95" s="551"/>
      <c r="K95" s="551"/>
      <c r="L95" s="551"/>
      <c r="M95" s="551"/>
      <c r="N95" s="455"/>
      <c r="O95" s="515"/>
      <c r="P95" s="516"/>
      <c r="Q95" s="542"/>
      <c r="R95" s="543"/>
      <c r="S95" s="515"/>
      <c r="T95" s="516"/>
      <c r="U95" s="485"/>
      <c r="V95" s="485"/>
      <c r="W95" s="485"/>
      <c r="X95" s="485"/>
      <c r="Y95" s="485"/>
      <c r="Z95" s="485"/>
      <c r="AA95" s="485"/>
      <c r="AB95" s="485"/>
      <c r="AC95" s="485"/>
      <c r="AD95" s="774"/>
      <c r="AE95" s="775"/>
      <c r="AF95" s="776"/>
      <c r="AH95" s="159"/>
      <c r="AI95" s="139">
        <f t="shared" ref="AI95:AI100" si="7">IF(Q95="",100,IF(Q95="Yes",1,IF(Q95="No",0,IF(Q95="Partial",0.5,IF(Q95="N/A",1.001)))))</f>
        <v>100</v>
      </c>
      <c r="AJ95" s="159"/>
    </row>
    <row r="96" spans="1:36" ht="13.5" customHeight="1">
      <c r="A96" s="494"/>
      <c r="B96" s="496"/>
      <c r="C96" s="169"/>
      <c r="D96" s="551" t="s">
        <v>1741</v>
      </c>
      <c r="E96" s="551"/>
      <c r="F96" s="551"/>
      <c r="G96" s="551"/>
      <c r="H96" s="551"/>
      <c r="I96" s="551"/>
      <c r="J96" s="551"/>
      <c r="K96" s="551"/>
      <c r="L96" s="551"/>
      <c r="M96" s="551"/>
      <c r="N96" s="455"/>
      <c r="O96" s="515"/>
      <c r="P96" s="516"/>
      <c r="Q96" s="542"/>
      <c r="R96" s="543"/>
      <c r="S96" s="515"/>
      <c r="T96" s="516"/>
      <c r="U96" s="485"/>
      <c r="V96" s="485"/>
      <c r="W96" s="485"/>
      <c r="X96" s="485"/>
      <c r="Y96" s="485"/>
      <c r="Z96" s="485"/>
      <c r="AA96" s="485"/>
      <c r="AB96" s="485"/>
      <c r="AC96" s="485"/>
      <c r="AD96" s="774"/>
      <c r="AE96" s="775"/>
      <c r="AF96" s="776"/>
      <c r="AH96" s="159"/>
      <c r="AI96" s="139">
        <f t="shared" si="7"/>
        <v>100</v>
      </c>
      <c r="AJ96" s="159"/>
    </row>
    <row r="97" spans="1:36" ht="13.5" customHeight="1">
      <c r="A97" s="494"/>
      <c r="B97" s="496"/>
      <c r="C97" s="169"/>
      <c r="D97" s="551" t="s">
        <v>1742</v>
      </c>
      <c r="E97" s="551"/>
      <c r="F97" s="551"/>
      <c r="G97" s="551"/>
      <c r="H97" s="551"/>
      <c r="I97" s="551"/>
      <c r="J97" s="551"/>
      <c r="K97" s="551"/>
      <c r="L97" s="551"/>
      <c r="M97" s="551"/>
      <c r="N97" s="455"/>
      <c r="O97" s="515"/>
      <c r="P97" s="516"/>
      <c r="Q97" s="542"/>
      <c r="R97" s="543"/>
      <c r="S97" s="515"/>
      <c r="T97" s="516"/>
      <c r="U97" s="485"/>
      <c r="V97" s="485"/>
      <c r="W97" s="485"/>
      <c r="X97" s="485"/>
      <c r="Y97" s="485"/>
      <c r="Z97" s="485"/>
      <c r="AA97" s="485"/>
      <c r="AB97" s="485"/>
      <c r="AC97" s="485"/>
      <c r="AD97" s="774"/>
      <c r="AE97" s="775"/>
      <c r="AF97" s="776"/>
      <c r="AH97" s="159"/>
      <c r="AI97" s="139">
        <f t="shared" si="7"/>
        <v>100</v>
      </c>
    </row>
    <row r="98" spans="1:36" ht="13.5" customHeight="1">
      <c r="A98" s="494"/>
      <c r="B98" s="496"/>
      <c r="C98" s="169"/>
      <c r="D98" s="551" t="s">
        <v>1743</v>
      </c>
      <c r="E98" s="551"/>
      <c r="F98" s="551"/>
      <c r="G98" s="551"/>
      <c r="H98" s="551"/>
      <c r="I98" s="551"/>
      <c r="J98" s="551"/>
      <c r="K98" s="551"/>
      <c r="L98" s="551"/>
      <c r="M98" s="551"/>
      <c r="N98" s="455"/>
      <c r="O98" s="515"/>
      <c r="P98" s="516"/>
      <c r="Q98" s="542"/>
      <c r="R98" s="543"/>
      <c r="S98" s="515"/>
      <c r="T98" s="516"/>
      <c r="U98" s="485"/>
      <c r="V98" s="485"/>
      <c r="W98" s="485"/>
      <c r="X98" s="485"/>
      <c r="Y98" s="485"/>
      <c r="Z98" s="485"/>
      <c r="AA98" s="485"/>
      <c r="AB98" s="485"/>
      <c r="AC98" s="485"/>
      <c r="AD98" s="774"/>
      <c r="AE98" s="775"/>
      <c r="AF98" s="776"/>
      <c r="AH98" s="159"/>
      <c r="AI98" s="139">
        <f t="shared" si="7"/>
        <v>100</v>
      </c>
    </row>
    <row r="99" spans="1:36" ht="13.5" customHeight="1">
      <c r="A99" s="494"/>
      <c r="B99" s="496"/>
      <c r="C99" s="169"/>
      <c r="D99" s="551" t="s">
        <v>1728</v>
      </c>
      <c r="E99" s="551"/>
      <c r="F99" s="551"/>
      <c r="G99" s="551"/>
      <c r="H99" s="551"/>
      <c r="I99" s="551"/>
      <c r="J99" s="551"/>
      <c r="K99" s="551"/>
      <c r="L99" s="551"/>
      <c r="M99" s="551"/>
      <c r="N99" s="455"/>
      <c r="O99" s="515"/>
      <c r="P99" s="516"/>
      <c r="Q99" s="542"/>
      <c r="R99" s="543"/>
      <c r="S99" s="515"/>
      <c r="T99" s="516"/>
      <c r="U99" s="485"/>
      <c r="V99" s="485"/>
      <c r="W99" s="485"/>
      <c r="X99" s="485"/>
      <c r="Y99" s="485"/>
      <c r="Z99" s="485"/>
      <c r="AA99" s="485"/>
      <c r="AB99" s="485"/>
      <c r="AC99" s="485"/>
      <c r="AD99" s="774"/>
      <c r="AE99" s="775"/>
      <c r="AF99" s="776"/>
      <c r="AH99" s="159"/>
      <c r="AI99" s="139">
        <f t="shared" si="7"/>
        <v>100</v>
      </c>
    </row>
    <row r="100" spans="1:36" ht="13.5" customHeight="1">
      <c r="A100" s="494"/>
      <c r="B100" s="496"/>
      <c r="C100" s="169"/>
      <c r="D100" s="551" t="s">
        <v>1744</v>
      </c>
      <c r="E100" s="551"/>
      <c r="F100" s="551"/>
      <c r="G100" s="551"/>
      <c r="H100" s="551"/>
      <c r="I100" s="551"/>
      <c r="J100" s="551"/>
      <c r="K100" s="551"/>
      <c r="L100" s="551"/>
      <c r="M100" s="551"/>
      <c r="N100" s="455"/>
      <c r="O100" s="515"/>
      <c r="P100" s="516"/>
      <c r="Q100" s="542"/>
      <c r="R100" s="543"/>
      <c r="S100" s="515"/>
      <c r="T100" s="516"/>
      <c r="U100" s="485"/>
      <c r="V100" s="485"/>
      <c r="W100" s="485"/>
      <c r="X100" s="485"/>
      <c r="Y100" s="485"/>
      <c r="Z100" s="485"/>
      <c r="AA100" s="485"/>
      <c r="AB100" s="485"/>
      <c r="AC100" s="485"/>
      <c r="AD100" s="774"/>
      <c r="AE100" s="775"/>
      <c r="AF100" s="776"/>
      <c r="AH100" s="159"/>
      <c r="AI100" s="139">
        <f t="shared" si="7"/>
        <v>100</v>
      </c>
    </row>
    <row r="101" spans="1:36" ht="13.5" customHeight="1">
      <c r="A101" s="494"/>
      <c r="B101" s="496"/>
      <c r="C101" s="136"/>
      <c r="D101" s="558" t="s">
        <v>1745</v>
      </c>
      <c r="E101" s="558"/>
      <c r="F101" s="558"/>
      <c r="G101" s="558"/>
      <c r="H101" s="558"/>
      <c r="I101" s="558"/>
      <c r="J101" s="558"/>
      <c r="K101" s="558"/>
      <c r="L101" s="558"/>
      <c r="M101" s="558"/>
      <c r="N101" s="559"/>
      <c r="O101" s="515"/>
      <c r="P101" s="516"/>
      <c r="Q101" s="542"/>
      <c r="R101" s="543"/>
      <c r="S101" s="515"/>
      <c r="T101" s="516"/>
      <c r="U101" s="485"/>
      <c r="V101" s="485"/>
      <c r="W101" s="485"/>
      <c r="X101" s="485"/>
      <c r="Y101" s="485"/>
      <c r="Z101" s="485"/>
      <c r="AA101" s="485"/>
      <c r="AB101" s="485"/>
      <c r="AC101" s="485"/>
      <c r="AD101" s="774"/>
      <c r="AE101" s="775"/>
      <c r="AF101" s="776"/>
      <c r="AH101" s="159"/>
      <c r="AI101" s="139">
        <f>IF(Q101="",100,IF(Q101="Yes",1,IF(Q101="No",0,IF(Q101="Partial",0.5,IF(Q101="N/A",1.001)))))</f>
        <v>100</v>
      </c>
      <c r="AJ101" s="159">
        <f>SUM(AI95:AI101)</f>
        <v>700</v>
      </c>
    </row>
    <row r="102" spans="1:36" ht="27" customHeight="1">
      <c r="A102" s="688"/>
      <c r="B102" s="714"/>
      <c r="C102" s="780" t="s">
        <v>227</v>
      </c>
      <c r="D102" s="460"/>
      <c r="E102" s="460"/>
      <c r="F102" s="460"/>
      <c r="G102" s="460"/>
      <c r="H102" s="460"/>
      <c r="I102" s="460"/>
      <c r="J102" s="460"/>
      <c r="K102" s="460"/>
      <c r="L102" s="460"/>
      <c r="M102" s="460"/>
      <c r="N102" s="781"/>
      <c r="O102" s="517"/>
      <c r="P102" s="518"/>
      <c r="Q102" s="566"/>
      <c r="R102" s="567"/>
      <c r="S102" s="517"/>
      <c r="T102" s="518"/>
      <c r="U102" s="503"/>
      <c r="V102" s="504"/>
      <c r="W102" s="504"/>
      <c r="X102" s="504"/>
      <c r="Y102" s="504"/>
      <c r="Z102" s="504"/>
      <c r="AA102" s="504"/>
      <c r="AB102" s="504"/>
      <c r="AC102" s="505"/>
      <c r="AD102" s="777"/>
      <c r="AE102" s="778"/>
      <c r="AF102" s="779"/>
    </row>
    <row r="103" spans="1:36" ht="40.5" customHeight="1">
      <c r="A103" s="600" t="s">
        <v>228</v>
      </c>
      <c r="B103" s="601"/>
      <c r="C103" s="782" t="s">
        <v>229</v>
      </c>
      <c r="D103" s="640"/>
      <c r="E103" s="640"/>
      <c r="F103" s="640"/>
      <c r="G103" s="640"/>
      <c r="H103" s="640"/>
      <c r="I103" s="640"/>
      <c r="J103" s="640"/>
      <c r="K103" s="640"/>
      <c r="L103" s="640"/>
      <c r="M103" s="640"/>
      <c r="N103" s="641"/>
      <c r="O103" s="627">
        <f>IF(Q103="N/A",0,IF(Q103="Answer all sub questions",3,IF(Q103="Yes",3,IF(Q103="Partial",3,IF(Q103="No",3,IF(Q103="",3))))))</f>
        <v>3</v>
      </c>
      <c r="P103" s="514"/>
      <c r="Q103" s="519" t="str">
        <f>IF(AJ108&gt;6,"Answer all sub questions",IF(AJ108=(5*1.001),"N/A",IF(AJ108&gt;=5,"Yes",IF(AJ108=4.004,"No",IF(AJ108=3.003,"No",IF(AJ108=2.002,"No",IF(AJ108=1.001,"No",IF(AJ108=0,"No",IF(AJ108&gt;=0.5,"Partial",IF(AJ108&lt;=4.5,"Partial"))))))))))</f>
        <v>Answer all sub questions</v>
      </c>
      <c r="R103" s="519"/>
      <c r="S103" s="513">
        <f>IF(Q103="N/A",O103,IF(Q103="Answer all sub questions",0,IF(Q103="Yes",O103,IF(Q103="Partial",1,IF(Q103="No",0,IF(Q103="",0))))))</f>
        <v>0</v>
      </c>
      <c r="T103" s="514"/>
      <c r="U103" s="475"/>
      <c r="V103" s="473"/>
      <c r="W103" s="473"/>
      <c r="X103" s="473"/>
      <c r="Y103" s="473"/>
      <c r="Z103" s="473"/>
      <c r="AA103" s="473"/>
      <c r="AB103" s="473"/>
      <c r="AC103" s="693"/>
      <c r="AD103" s="772" t="s">
        <v>748</v>
      </c>
      <c r="AE103" s="772"/>
      <c r="AF103" s="773"/>
      <c r="AH103" s="159"/>
    </row>
    <row r="104" spans="1:36" ht="13.5" customHeight="1">
      <c r="A104" s="494"/>
      <c r="B104" s="692"/>
      <c r="C104" s="162"/>
      <c r="D104" s="690" t="s">
        <v>1740</v>
      </c>
      <c r="E104" s="504"/>
      <c r="F104" s="504"/>
      <c r="G104" s="504"/>
      <c r="H104" s="504"/>
      <c r="I104" s="504"/>
      <c r="J104" s="504"/>
      <c r="K104" s="504"/>
      <c r="L104" s="504"/>
      <c r="M104" s="504"/>
      <c r="N104" s="730"/>
      <c r="O104" s="651"/>
      <c r="P104" s="516"/>
      <c r="Q104" s="542"/>
      <c r="R104" s="543"/>
      <c r="S104" s="515"/>
      <c r="T104" s="516"/>
      <c r="U104" s="715"/>
      <c r="V104" s="716"/>
      <c r="W104" s="716"/>
      <c r="X104" s="716"/>
      <c r="Y104" s="716"/>
      <c r="Z104" s="716"/>
      <c r="AA104" s="716"/>
      <c r="AB104" s="716"/>
      <c r="AC104" s="724"/>
      <c r="AD104" s="775"/>
      <c r="AE104" s="775"/>
      <c r="AF104" s="776"/>
      <c r="AH104" s="159"/>
      <c r="AI104" s="165">
        <f>IF(Q104="",100,IF(Q104="Yes",1,IF(Q104="No",0,IF(Q104="Partial",0.5,IF(Q104="N/A",1.001)))))</f>
        <v>100</v>
      </c>
      <c r="AJ104" s="165"/>
    </row>
    <row r="105" spans="1:36" ht="13.5" customHeight="1">
      <c r="A105" s="494"/>
      <c r="B105" s="692"/>
      <c r="C105" s="162"/>
      <c r="D105" s="558" t="s">
        <v>1741</v>
      </c>
      <c r="E105" s="558"/>
      <c r="F105" s="558"/>
      <c r="G105" s="558"/>
      <c r="H105" s="558"/>
      <c r="I105" s="558"/>
      <c r="J105" s="558"/>
      <c r="K105" s="558"/>
      <c r="L105" s="558"/>
      <c r="M105" s="558"/>
      <c r="N105" s="559"/>
      <c r="O105" s="651"/>
      <c r="P105" s="516"/>
      <c r="Q105" s="619"/>
      <c r="R105" s="619"/>
      <c r="S105" s="515"/>
      <c r="T105" s="516"/>
      <c r="U105" s="475"/>
      <c r="V105" s="473"/>
      <c r="W105" s="473"/>
      <c r="X105" s="473"/>
      <c r="Y105" s="473"/>
      <c r="Z105" s="473"/>
      <c r="AA105" s="473"/>
      <c r="AB105" s="473"/>
      <c r="AC105" s="693"/>
      <c r="AD105" s="775"/>
      <c r="AE105" s="775"/>
      <c r="AF105" s="776"/>
      <c r="AH105" s="159"/>
      <c r="AI105" s="165">
        <f t="shared" ref="AI105:AI106" si="8">IF(Q105="",100,IF(Q105="Yes",1,IF(Q105="No",0,IF(Q105="Partial",0.5,IF(Q105="N/A",1.001)))))</f>
        <v>100</v>
      </c>
      <c r="AJ105" s="165"/>
    </row>
    <row r="106" spans="1:36" ht="13.5" customHeight="1">
      <c r="A106" s="494"/>
      <c r="B106" s="692"/>
      <c r="C106" s="161"/>
      <c r="D106" s="691" t="s">
        <v>1746</v>
      </c>
      <c r="E106" s="692"/>
      <c r="F106" s="692"/>
      <c r="G106" s="692"/>
      <c r="H106" s="692"/>
      <c r="I106" s="692"/>
      <c r="J106" s="692"/>
      <c r="K106" s="692"/>
      <c r="L106" s="692"/>
      <c r="M106" s="692"/>
      <c r="N106" s="734"/>
      <c r="O106" s="651"/>
      <c r="P106" s="516"/>
      <c r="Q106" s="619"/>
      <c r="R106" s="619"/>
      <c r="S106" s="515"/>
      <c r="T106" s="516"/>
      <c r="U106" s="475"/>
      <c r="V106" s="473"/>
      <c r="W106" s="473"/>
      <c r="X106" s="473"/>
      <c r="Y106" s="473"/>
      <c r="Z106" s="473"/>
      <c r="AA106" s="473"/>
      <c r="AB106" s="473"/>
      <c r="AC106" s="693"/>
      <c r="AD106" s="775"/>
      <c r="AE106" s="775"/>
      <c r="AF106" s="776"/>
      <c r="AH106" s="159"/>
      <c r="AI106" s="165">
        <f t="shared" si="8"/>
        <v>100</v>
      </c>
      <c r="AJ106" s="165"/>
    </row>
    <row r="107" spans="1:36" ht="13.5" customHeight="1">
      <c r="A107" s="494"/>
      <c r="B107" s="692"/>
      <c r="C107" s="162"/>
      <c r="D107" s="690" t="s">
        <v>1747</v>
      </c>
      <c r="E107" s="504"/>
      <c r="F107" s="504"/>
      <c r="G107" s="504"/>
      <c r="H107" s="504"/>
      <c r="I107" s="504"/>
      <c r="J107" s="504"/>
      <c r="K107" s="504"/>
      <c r="L107" s="504"/>
      <c r="M107" s="504"/>
      <c r="N107" s="730"/>
      <c r="O107" s="651"/>
      <c r="P107" s="516"/>
      <c r="Q107" s="619"/>
      <c r="R107" s="619"/>
      <c r="S107" s="515"/>
      <c r="T107" s="516"/>
      <c r="U107" s="475"/>
      <c r="V107" s="473"/>
      <c r="W107" s="473"/>
      <c r="X107" s="473"/>
      <c r="Y107" s="473"/>
      <c r="Z107" s="473"/>
      <c r="AA107" s="473"/>
      <c r="AB107" s="473"/>
      <c r="AC107" s="693"/>
      <c r="AD107" s="775"/>
      <c r="AE107" s="775"/>
      <c r="AF107" s="776"/>
      <c r="AH107" s="159"/>
      <c r="AI107" s="165">
        <f>IF(Q107="",100,IF(Q107="Yes",1,IF(Q107="No",0,IF(Q107="Partial",0.5,IF(Q107="N/A",1.001)))))</f>
        <v>100</v>
      </c>
      <c r="AJ107" s="165"/>
    </row>
    <row r="108" spans="1:36" ht="13.5" customHeight="1">
      <c r="A108" s="494"/>
      <c r="B108" s="692"/>
      <c r="C108" s="162"/>
      <c r="D108" s="501" t="s">
        <v>1728</v>
      </c>
      <c r="E108" s="501"/>
      <c r="F108" s="501"/>
      <c r="G108" s="501"/>
      <c r="H108" s="501"/>
      <c r="I108" s="501"/>
      <c r="J108" s="501"/>
      <c r="K108" s="501"/>
      <c r="L108" s="501"/>
      <c r="M108" s="501"/>
      <c r="N108" s="783"/>
      <c r="O108" s="651"/>
      <c r="P108" s="516"/>
      <c r="Q108" s="619"/>
      <c r="R108" s="619"/>
      <c r="S108" s="515"/>
      <c r="T108" s="516"/>
      <c r="U108" s="475"/>
      <c r="V108" s="473"/>
      <c r="W108" s="473"/>
      <c r="X108" s="473"/>
      <c r="Y108" s="473"/>
      <c r="Z108" s="473"/>
      <c r="AA108" s="473"/>
      <c r="AB108" s="473"/>
      <c r="AC108" s="693"/>
      <c r="AD108" s="775"/>
      <c r="AE108" s="775"/>
      <c r="AF108" s="776"/>
      <c r="AH108" s="159"/>
      <c r="AI108" s="165">
        <f>IF(Q108="",100,IF(Q108="Yes",1,IF(Q108="No",0,IF(Q108="Partial",0.5,IF(Q108="N/A",1.001)))))</f>
        <v>100</v>
      </c>
      <c r="AJ108" s="166">
        <f>SUM(AI104:AI108)</f>
        <v>500</v>
      </c>
    </row>
    <row r="109" spans="1:36" ht="13.5" customHeight="1">
      <c r="A109" s="688"/>
      <c r="B109" s="689"/>
      <c r="C109" s="784" t="s">
        <v>230</v>
      </c>
      <c r="D109" s="785"/>
      <c r="E109" s="785"/>
      <c r="F109" s="785"/>
      <c r="G109" s="785"/>
      <c r="H109" s="785"/>
      <c r="I109" s="785"/>
      <c r="J109" s="785"/>
      <c r="K109" s="785"/>
      <c r="L109" s="785"/>
      <c r="M109" s="785"/>
      <c r="N109" s="786"/>
      <c r="O109" s="628"/>
      <c r="P109" s="518"/>
      <c r="Q109" s="529"/>
      <c r="R109" s="529"/>
      <c r="S109" s="517"/>
      <c r="T109" s="518"/>
      <c r="U109" s="591"/>
      <c r="V109" s="591"/>
      <c r="W109" s="591"/>
      <c r="X109" s="591"/>
      <c r="Y109" s="591"/>
      <c r="Z109" s="591"/>
      <c r="AA109" s="591"/>
      <c r="AB109" s="591"/>
      <c r="AC109" s="591"/>
      <c r="AD109" s="777"/>
      <c r="AE109" s="778"/>
      <c r="AF109" s="779"/>
    </row>
    <row r="110" spans="1:36" ht="13.5" customHeight="1">
      <c r="A110" s="536" t="s">
        <v>121</v>
      </c>
      <c r="B110" s="536"/>
      <c r="C110" s="787"/>
      <c r="D110" s="787"/>
      <c r="E110" s="787"/>
      <c r="F110" s="787"/>
      <c r="G110" s="787"/>
      <c r="H110" s="787"/>
      <c r="I110" s="787"/>
      <c r="J110" s="787"/>
      <c r="K110" s="787"/>
      <c r="L110" s="787"/>
      <c r="M110" s="787"/>
      <c r="N110" s="787"/>
      <c r="O110" s="529">
        <f>SUM(O94:P109)</f>
        <v>6</v>
      </c>
      <c r="P110" s="529"/>
      <c r="Q110" s="529"/>
      <c r="R110" s="529"/>
      <c r="S110" s="529">
        <f>SUM(S94:T109)</f>
        <v>0</v>
      </c>
      <c r="T110" s="529"/>
      <c r="U110" s="519"/>
      <c r="V110" s="519"/>
      <c r="W110" s="519"/>
      <c r="X110" s="519"/>
      <c r="Y110" s="519"/>
      <c r="Z110" s="519"/>
      <c r="AA110" s="519"/>
      <c r="AB110" s="519"/>
      <c r="AC110" s="519"/>
      <c r="AD110" s="453"/>
      <c r="AE110" s="453"/>
      <c r="AF110" s="453"/>
    </row>
    <row r="111" spans="1:36" ht="13.5" customHeight="1">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row>
    <row r="112" spans="1:36" ht="13.5" customHeight="1">
      <c r="A112" s="498" t="s">
        <v>130</v>
      </c>
      <c r="B112" s="499"/>
      <c r="C112" s="499"/>
      <c r="D112" s="499"/>
      <c r="E112" s="499"/>
      <c r="F112" s="499"/>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499"/>
      <c r="AC112" s="499"/>
      <c r="AD112" s="499"/>
      <c r="AE112" s="499"/>
      <c r="AF112" s="500"/>
    </row>
    <row r="113" spans="1:34" ht="13.5" customHeight="1">
      <c r="A113" s="615" t="s">
        <v>131</v>
      </c>
      <c r="B113" s="616"/>
      <c r="C113" s="616"/>
      <c r="D113" s="616"/>
      <c r="E113" s="616"/>
      <c r="F113" s="616"/>
      <c r="G113" s="616"/>
      <c r="H113" s="616"/>
      <c r="I113" s="616"/>
      <c r="J113" s="616"/>
      <c r="K113" s="616"/>
      <c r="L113" s="616"/>
      <c r="M113" s="616"/>
      <c r="N113" s="616"/>
      <c r="O113" s="616"/>
      <c r="P113" s="616"/>
      <c r="Q113" s="616"/>
      <c r="R113" s="616"/>
      <c r="S113" s="616"/>
      <c r="T113" s="616"/>
      <c r="U113" s="616"/>
      <c r="V113" s="616"/>
      <c r="W113" s="616"/>
      <c r="X113" s="616"/>
      <c r="Y113" s="616"/>
      <c r="Z113" s="616"/>
      <c r="AA113" s="616"/>
      <c r="AB113" s="616"/>
      <c r="AC113" s="616"/>
      <c r="AD113" s="616"/>
      <c r="AE113" s="616"/>
      <c r="AF113" s="617"/>
    </row>
    <row r="114" spans="1:34">
      <c r="A114" s="519" t="s">
        <v>103</v>
      </c>
      <c r="B114" s="519"/>
      <c r="C114" s="453" t="s">
        <v>104</v>
      </c>
      <c r="D114" s="453"/>
      <c r="E114" s="453"/>
      <c r="F114" s="453"/>
      <c r="G114" s="453"/>
      <c r="H114" s="453"/>
      <c r="I114" s="453"/>
      <c r="J114" s="453"/>
      <c r="K114" s="453"/>
      <c r="L114" s="453"/>
      <c r="M114" s="453"/>
      <c r="N114" s="453"/>
      <c r="O114" s="519" t="s">
        <v>105</v>
      </c>
      <c r="P114" s="519"/>
      <c r="Q114" s="529" t="s">
        <v>106</v>
      </c>
      <c r="R114" s="529"/>
      <c r="S114" s="529" t="s">
        <v>107</v>
      </c>
      <c r="T114" s="529"/>
      <c r="U114" s="453" t="s">
        <v>108</v>
      </c>
      <c r="V114" s="453"/>
      <c r="W114" s="453"/>
      <c r="X114" s="453"/>
      <c r="Y114" s="453"/>
      <c r="Z114" s="453"/>
      <c r="AA114" s="453"/>
      <c r="AB114" s="453"/>
      <c r="AC114" s="453"/>
      <c r="AD114" s="519" t="s">
        <v>109</v>
      </c>
      <c r="AE114" s="519"/>
      <c r="AF114" s="519"/>
    </row>
    <row r="115" spans="1:34">
      <c r="A115" s="519"/>
      <c r="B115" s="519"/>
      <c r="C115" s="453"/>
      <c r="D115" s="453"/>
      <c r="E115" s="453"/>
      <c r="F115" s="453"/>
      <c r="G115" s="453"/>
      <c r="H115" s="453"/>
      <c r="I115" s="453"/>
      <c r="J115" s="453"/>
      <c r="K115" s="453"/>
      <c r="L115" s="453"/>
      <c r="M115" s="453"/>
      <c r="N115" s="453"/>
      <c r="O115" s="519"/>
      <c r="P115" s="519"/>
      <c r="Q115" s="529"/>
      <c r="R115" s="529"/>
      <c r="S115" s="529"/>
      <c r="T115" s="529"/>
      <c r="U115" s="453"/>
      <c r="V115" s="453"/>
      <c r="W115" s="453"/>
      <c r="X115" s="453"/>
      <c r="Y115" s="453"/>
      <c r="Z115" s="453"/>
      <c r="AA115" s="453"/>
      <c r="AB115" s="453"/>
      <c r="AC115" s="453"/>
      <c r="AD115" s="519"/>
      <c r="AE115" s="519"/>
      <c r="AF115" s="519"/>
    </row>
    <row r="116" spans="1:34" ht="27" customHeight="1">
      <c r="A116" s="449" t="s">
        <v>231</v>
      </c>
      <c r="B116" s="449"/>
      <c r="C116" s="530" t="s">
        <v>232</v>
      </c>
      <c r="D116" s="531"/>
      <c r="E116" s="531"/>
      <c r="F116" s="531"/>
      <c r="G116" s="531"/>
      <c r="H116" s="531"/>
      <c r="I116" s="531"/>
      <c r="J116" s="531"/>
      <c r="K116" s="531"/>
      <c r="L116" s="531"/>
      <c r="M116" s="531"/>
      <c r="N116" s="532"/>
      <c r="O116" s="508">
        <f>IF(Q116="N/A",0,IF(Q116="Yes",3,IF(Q116="Partial",3,IF(Q116="No",3,IF(Q116="",3)))))</f>
        <v>3</v>
      </c>
      <c r="P116" s="509"/>
      <c r="Q116" s="619"/>
      <c r="R116" s="619"/>
      <c r="S116" s="529">
        <f>IF(Q116="N/A",O116,IF(Q116="Yes",O116,IF(Q116="Partial",1,IF(Q116="No",0,IF(Q116="",0)))))</f>
        <v>0</v>
      </c>
      <c r="T116" s="529"/>
      <c r="U116" s="652"/>
      <c r="V116" s="788"/>
      <c r="W116" s="788"/>
      <c r="X116" s="788"/>
      <c r="Y116" s="788"/>
      <c r="Z116" s="788"/>
      <c r="AA116" s="788"/>
      <c r="AB116" s="788"/>
      <c r="AC116" s="653"/>
      <c r="AD116" s="591" t="s">
        <v>233</v>
      </c>
      <c r="AE116" s="591"/>
      <c r="AF116" s="591"/>
    </row>
    <row r="117" spans="1:34" ht="27" customHeight="1">
      <c r="A117" s="449" t="s">
        <v>234</v>
      </c>
      <c r="B117" s="449"/>
      <c r="C117" s="452" t="s">
        <v>235</v>
      </c>
      <c r="D117" s="452"/>
      <c r="E117" s="452"/>
      <c r="F117" s="452"/>
      <c r="G117" s="452"/>
      <c r="H117" s="452"/>
      <c r="I117" s="452"/>
      <c r="J117" s="452"/>
      <c r="K117" s="452"/>
      <c r="L117" s="452"/>
      <c r="M117" s="452"/>
      <c r="N117" s="452"/>
      <c r="O117" s="508">
        <f>IF(Q117="N/A",0,IF(Q117="Yes",2,IF(Q117="Partial",2,IF(Q117="No",2,IF(Q117="",2)))))</f>
        <v>2</v>
      </c>
      <c r="P117" s="509"/>
      <c r="Q117" s="619"/>
      <c r="R117" s="619"/>
      <c r="S117" s="529">
        <f>IF(Q117="N/A",O117,IF(Q117="Yes",O117,IF(Q117="Partial",1,IF(Q117="No",0,IF(Q117="",0)))))</f>
        <v>0</v>
      </c>
      <c r="T117" s="529"/>
      <c r="U117" s="485"/>
      <c r="V117" s="485"/>
      <c r="W117" s="485"/>
      <c r="X117" s="485"/>
      <c r="Y117" s="485"/>
      <c r="Z117" s="485"/>
      <c r="AA117" s="485"/>
      <c r="AB117" s="485"/>
      <c r="AC117" s="485"/>
      <c r="AD117" s="638" t="s">
        <v>233</v>
      </c>
      <c r="AE117" s="638"/>
      <c r="AF117" s="638"/>
      <c r="AH117" s="159"/>
    </row>
    <row r="118" spans="1:34" ht="13.5" customHeight="1">
      <c r="A118" s="536" t="s">
        <v>121</v>
      </c>
      <c r="B118" s="536"/>
      <c r="C118" s="536"/>
      <c r="D118" s="536"/>
      <c r="E118" s="536"/>
      <c r="F118" s="536"/>
      <c r="G118" s="536"/>
      <c r="H118" s="536"/>
      <c r="I118" s="536"/>
      <c r="J118" s="536"/>
      <c r="K118" s="536"/>
      <c r="L118" s="536"/>
      <c r="M118" s="536"/>
      <c r="N118" s="536"/>
      <c r="O118" s="529">
        <f>SUM(O116:P117)</f>
        <v>5</v>
      </c>
      <c r="P118" s="529"/>
      <c r="Q118" s="529"/>
      <c r="R118" s="529"/>
      <c r="S118" s="529">
        <f>SUM(S116:T117)</f>
        <v>0</v>
      </c>
      <c r="T118" s="529"/>
      <c r="U118" s="519"/>
      <c r="V118" s="519"/>
      <c r="W118" s="519"/>
      <c r="X118" s="519"/>
      <c r="Y118" s="519"/>
      <c r="Z118" s="519"/>
      <c r="AA118" s="519"/>
      <c r="AB118" s="519"/>
      <c r="AC118" s="519"/>
      <c r="AD118" s="453"/>
      <c r="AE118" s="453"/>
      <c r="AF118" s="453"/>
    </row>
    <row r="119" spans="1:34" ht="13.5" customHeight="1">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row>
    <row r="120" spans="1:34" ht="13.5" customHeight="1">
      <c r="A120" s="498" t="s">
        <v>132</v>
      </c>
      <c r="B120" s="499"/>
      <c r="C120" s="499"/>
      <c r="D120" s="499"/>
      <c r="E120" s="499"/>
      <c r="F120" s="499"/>
      <c r="G120" s="499"/>
      <c r="H120" s="499"/>
      <c r="I120" s="499"/>
      <c r="J120" s="499"/>
      <c r="K120" s="499"/>
      <c r="L120" s="499"/>
      <c r="M120" s="499"/>
      <c r="N120" s="499"/>
      <c r="O120" s="499"/>
      <c r="P120" s="499"/>
      <c r="Q120" s="499"/>
      <c r="R120" s="499"/>
      <c r="S120" s="499"/>
      <c r="T120" s="499"/>
      <c r="U120" s="499"/>
      <c r="V120" s="499"/>
      <c r="W120" s="499"/>
      <c r="X120" s="499"/>
      <c r="Y120" s="499"/>
      <c r="Z120" s="499"/>
      <c r="AA120" s="499"/>
      <c r="AB120" s="499"/>
      <c r="AC120" s="499"/>
      <c r="AD120" s="499"/>
      <c r="AE120" s="499"/>
      <c r="AF120" s="500"/>
    </row>
    <row r="121" spans="1:34" ht="13.5" customHeight="1">
      <c r="A121" s="615" t="s">
        <v>133</v>
      </c>
      <c r="B121" s="616"/>
      <c r="C121" s="616"/>
      <c r="D121" s="616"/>
      <c r="E121" s="616"/>
      <c r="F121" s="616"/>
      <c r="G121" s="616"/>
      <c r="H121" s="616"/>
      <c r="I121" s="616"/>
      <c r="J121" s="616"/>
      <c r="K121" s="616"/>
      <c r="L121" s="616"/>
      <c r="M121" s="616"/>
      <c r="N121" s="616"/>
      <c r="O121" s="616"/>
      <c r="P121" s="616"/>
      <c r="Q121" s="616"/>
      <c r="R121" s="616"/>
      <c r="S121" s="616"/>
      <c r="T121" s="616"/>
      <c r="U121" s="616"/>
      <c r="V121" s="616"/>
      <c r="W121" s="616"/>
      <c r="X121" s="616"/>
      <c r="Y121" s="616"/>
      <c r="Z121" s="616"/>
      <c r="AA121" s="616"/>
      <c r="AB121" s="616"/>
      <c r="AC121" s="616"/>
      <c r="AD121" s="616"/>
      <c r="AE121" s="616"/>
      <c r="AF121" s="617"/>
    </row>
    <row r="122" spans="1:34" ht="13.5" customHeight="1">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row>
    <row r="123" spans="1:34" ht="13.5" customHeight="1">
      <c r="A123" s="498" t="s">
        <v>138</v>
      </c>
      <c r="B123" s="499"/>
      <c r="C123" s="499"/>
      <c r="D123" s="499"/>
      <c r="E123" s="499"/>
      <c r="F123" s="499"/>
      <c r="G123" s="499"/>
      <c r="H123" s="499"/>
      <c r="I123" s="499"/>
      <c r="J123" s="499"/>
      <c r="K123" s="499"/>
      <c r="L123" s="499"/>
      <c r="M123" s="499"/>
      <c r="N123" s="499"/>
      <c r="O123" s="499"/>
      <c r="P123" s="499"/>
      <c r="Q123" s="499"/>
      <c r="R123" s="499"/>
      <c r="S123" s="499"/>
      <c r="T123" s="499"/>
      <c r="U123" s="499"/>
      <c r="V123" s="499"/>
      <c r="W123" s="499"/>
      <c r="X123" s="499"/>
      <c r="Y123" s="499"/>
      <c r="Z123" s="499"/>
      <c r="AA123" s="499"/>
      <c r="AB123" s="499"/>
      <c r="AC123" s="499"/>
      <c r="AD123" s="499"/>
      <c r="AE123" s="499"/>
      <c r="AF123" s="500"/>
    </row>
    <row r="124" spans="1:34" ht="13.5" customHeight="1">
      <c r="A124" s="615" t="s">
        <v>1554</v>
      </c>
      <c r="B124" s="616"/>
      <c r="C124" s="616"/>
      <c r="D124" s="616"/>
      <c r="E124" s="616"/>
      <c r="F124" s="616"/>
      <c r="G124" s="616"/>
      <c r="H124" s="616"/>
      <c r="I124" s="616"/>
      <c r="J124" s="616"/>
      <c r="K124" s="616"/>
      <c r="L124" s="616"/>
      <c r="M124" s="616"/>
      <c r="N124" s="616"/>
      <c r="O124" s="616"/>
      <c r="P124" s="616"/>
      <c r="Q124" s="616"/>
      <c r="R124" s="616"/>
      <c r="S124" s="616"/>
      <c r="T124" s="616"/>
      <c r="U124" s="616"/>
      <c r="V124" s="616"/>
      <c r="W124" s="616"/>
      <c r="X124" s="616"/>
      <c r="Y124" s="616"/>
      <c r="Z124" s="616"/>
      <c r="AA124" s="616"/>
      <c r="AB124" s="616"/>
      <c r="AC124" s="616"/>
      <c r="AD124" s="616"/>
      <c r="AE124" s="616"/>
      <c r="AF124" s="617"/>
    </row>
    <row r="125" spans="1:34" ht="13.5" customHeight="1">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row>
    <row r="126" spans="1:34" ht="13.5" customHeight="1">
      <c r="A126" s="498" t="s">
        <v>139</v>
      </c>
      <c r="B126" s="499"/>
      <c r="C126" s="499"/>
      <c r="D126" s="499"/>
      <c r="E126" s="499"/>
      <c r="F126" s="499"/>
      <c r="G126" s="499"/>
      <c r="H126" s="499"/>
      <c r="I126" s="499"/>
      <c r="J126" s="499"/>
      <c r="K126" s="499"/>
      <c r="L126" s="499"/>
      <c r="M126" s="499"/>
      <c r="N126" s="499"/>
      <c r="O126" s="499"/>
      <c r="P126" s="499"/>
      <c r="Q126" s="499"/>
      <c r="R126" s="499"/>
      <c r="S126" s="499"/>
      <c r="T126" s="499"/>
      <c r="U126" s="499"/>
      <c r="V126" s="499"/>
      <c r="W126" s="499"/>
      <c r="X126" s="499"/>
      <c r="Y126" s="499"/>
      <c r="Z126" s="499"/>
      <c r="AA126" s="499"/>
      <c r="AB126" s="499"/>
      <c r="AC126" s="499"/>
      <c r="AD126" s="499"/>
      <c r="AE126" s="499"/>
      <c r="AF126" s="500"/>
    </row>
    <row r="127" spans="1:34" ht="13.5" customHeight="1">
      <c r="A127" s="615" t="s">
        <v>140</v>
      </c>
      <c r="B127" s="616"/>
      <c r="C127" s="616"/>
      <c r="D127" s="616"/>
      <c r="E127" s="616"/>
      <c r="F127" s="616"/>
      <c r="G127" s="616"/>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7"/>
    </row>
    <row r="128" spans="1:34" ht="13.5" customHeight="1">
      <c r="A128" s="519" t="s">
        <v>103</v>
      </c>
      <c r="B128" s="519"/>
      <c r="C128" s="453" t="s">
        <v>104</v>
      </c>
      <c r="D128" s="453"/>
      <c r="E128" s="453"/>
      <c r="F128" s="453"/>
      <c r="G128" s="453"/>
      <c r="H128" s="453"/>
      <c r="I128" s="453"/>
      <c r="J128" s="453"/>
      <c r="K128" s="453"/>
      <c r="L128" s="453"/>
      <c r="M128" s="453"/>
      <c r="N128" s="453"/>
      <c r="O128" s="519" t="s">
        <v>105</v>
      </c>
      <c r="P128" s="519"/>
      <c r="Q128" s="529" t="s">
        <v>106</v>
      </c>
      <c r="R128" s="529"/>
      <c r="S128" s="529" t="s">
        <v>107</v>
      </c>
      <c r="T128" s="529"/>
      <c r="U128" s="453" t="s">
        <v>108</v>
      </c>
      <c r="V128" s="453"/>
      <c r="W128" s="453"/>
      <c r="X128" s="453"/>
      <c r="Y128" s="453"/>
      <c r="Z128" s="453"/>
      <c r="AA128" s="453"/>
      <c r="AB128" s="453"/>
      <c r="AC128" s="453"/>
      <c r="AD128" s="519" t="s">
        <v>109</v>
      </c>
      <c r="AE128" s="519"/>
      <c r="AF128" s="519"/>
    </row>
    <row r="129" spans="1:36" ht="13.5" customHeight="1">
      <c r="A129" s="519"/>
      <c r="B129" s="519"/>
      <c r="C129" s="453"/>
      <c r="D129" s="453"/>
      <c r="E129" s="453"/>
      <c r="F129" s="453"/>
      <c r="G129" s="453"/>
      <c r="H129" s="453"/>
      <c r="I129" s="453"/>
      <c r="J129" s="453"/>
      <c r="K129" s="453"/>
      <c r="L129" s="453"/>
      <c r="M129" s="453"/>
      <c r="N129" s="453"/>
      <c r="O129" s="519"/>
      <c r="P129" s="519"/>
      <c r="Q129" s="529"/>
      <c r="R129" s="529"/>
      <c r="S129" s="529"/>
      <c r="T129" s="529"/>
      <c r="U129" s="453"/>
      <c r="V129" s="453"/>
      <c r="W129" s="453"/>
      <c r="X129" s="453"/>
      <c r="Y129" s="453"/>
      <c r="Z129" s="453"/>
      <c r="AA129" s="453"/>
      <c r="AB129" s="453"/>
      <c r="AC129" s="453"/>
      <c r="AD129" s="519"/>
      <c r="AE129" s="519"/>
      <c r="AF129" s="519"/>
    </row>
    <row r="130" spans="1:36" ht="40.5" customHeight="1">
      <c r="A130" s="449" t="s">
        <v>236</v>
      </c>
      <c r="B130" s="449"/>
      <c r="C130" s="551" t="s">
        <v>1556</v>
      </c>
      <c r="D130" s="551"/>
      <c r="E130" s="551"/>
      <c r="F130" s="551"/>
      <c r="G130" s="551"/>
      <c r="H130" s="551"/>
      <c r="I130" s="551"/>
      <c r="J130" s="551"/>
      <c r="K130" s="551"/>
      <c r="L130" s="551"/>
      <c r="M130" s="551"/>
      <c r="N130" s="551"/>
      <c r="O130" s="529">
        <f>IF(Q130="N/A",0,IF(Q130="Answer all sub questions",2,IF(Q130="Yes",2,IF(Q130="Partial",2,IF(Q130="No",2,IF(Q130="",2))))))</f>
        <v>2</v>
      </c>
      <c r="P130" s="529"/>
      <c r="Q130" s="519" t="str">
        <f>IF(AJ134&gt;5,"Answer all sub questions",IF(AJ134=(4*1.001),"N/A",IF(AJ134&gt;=4,"Yes",IF(AJ134=3.003,"No",IF(AJ134=2.002,"No",IF(AJ134=1.001,"No",IF(AJ134=0,"No",IF(AJ134&gt;=0.5,"Partial",IF(AJ134&lt;=3.5,"Partial")))))))))</f>
        <v>Answer all sub questions</v>
      </c>
      <c r="R130" s="519"/>
      <c r="S130" s="529">
        <f>IF(Q130="N/A",O130,IF(Q130="Answer all sub questions",0,IF(Q130="Yes",O130,IF(Q130="Partial",1,IF(Q130="No",0,IF(Q130="",0))))))</f>
        <v>0</v>
      </c>
      <c r="T130" s="529"/>
      <c r="U130" s="475"/>
      <c r="V130" s="473"/>
      <c r="W130" s="473"/>
      <c r="X130" s="473"/>
      <c r="Y130" s="473"/>
      <c r="Z130" s="473"/>
      <c r="AA130" s="473"/>
      <c r="AB130" s="473"/>
      <c r="AC130" s="693"/>
      <c r="AD130" s="564" t="s">
        <v>926</v>
      </c>
      <c r="AE130" s="725"/>
      <c r="AF130" s="725"/>
      <c r="AH130" s="159"/>
    </row>
    <row r="131" spans="1:36" ht="13.5" customHeight="1">
      <c r="A131" s="449"/>
      <c r="B131" s="449"/>
      <c r="C131" s="120"/>
      <c r="D131" s="690" t="s">
        <v>1389</v>
      </c>
      <c r="E131" s="504"/>
      <c r="F131" s="504"/>
      <c r="G131" s="504"/>
      <c r="H131" s="504"/>
      <c r="I131" s="504"/>
      <c r="J131" s="504"/>
      <c r="K131" s="504"/>
      <c r="L131" s="504"/>
      <c r="M131" s="504"/>
      <c r="N131" s="505"/>
      <c r="O131" s="536"/>
      <c r="P131" s="536"/>
      <c r="Q131" s="619"/>
      <c r="R131" s="619"/>
      <c r="S131" s="536"/>
      <c r="T131" s="536"/>
      <c r="U131" s="715"/>
      <c r="V131" s="716"/>
      <c r="W131" s="716"/>
      <c r="X131" s="716"/>
      <c r="Y131" s="716"/>
      <c r="Z131" s="716"/>
      <c r="AA131" s="716"/>
      <c r="AB131" s="716"/>
      <c r="AC131" s="724"/>
      <c r="AD131" s="564"/>
      <c r="AE131" s="725"/>
      <c r="AF131" s="725"/>
      <c r="AH131" s="159"/>
      <c r="AI131" s="139">
        <f>IF(Q131="",100,IF(Q131="Yes",1,IF(Q131="No",0,IF(Q131="Partial",0.5,IF(Q131="N/A",1.001)))))</f>
        <v>100</v>
      </c>
    </row>
    <row r="132" spans="1:36" ht="13.5" customHeight="1">
      <c r="A132" s="449"/>
      <c r="B132" s="449"/>
      <c r="C132" s="120"/>
      <c r="D132" s="690" t="s">
        <v>1390</v>
      </c>
      <c r="E132" s="504"/>
      <c r="F132" s="504"/>
      <c r="G132" s="504"/>
      <c r="H132" s="504"/>
      <c r="I132" s="504"/>
      <c r="J132" s="504"/>
      <c r="K132" s="504"/>
      <c r="L132" s="504"/>
      <c r="M132" s="504"/>
      <c r="N132" s="505"/>
      <c r="O132" s="536"/>
      <c r="P132" s="536"/>
      <c r="Q132" s="619"/>
      <c r="R132" s="619"/>
      <c r="S132" s="536"/>
      <c r="T132" s="536"/>
      <c r="U132" s="475"/>
      <c r="V132" s="473"/>
      <c r="W132" s="473"/>
      <c r="X132" s="473"/>
      <c r="Y132" s="473"/>
      <c r="Z132" s="473"/>
      <c r="AA132" s="473"/>
      <c r="AB132" s="473"/>
      <c r="AC132" s="693"/>
      <c r="AD132" s="564"/>
      <c r="AE132" s="725"/>
      <c r="AF132" s="725"/>
      <c r="AH132" s="159"/>
      <c r="AI132" s="139">
        <f t="shared" ref="AI132:AI134" si="9">IF(Q132="",100,IF(Q132="Yes",1,IF(Q132="No",0,IF(Q132="Partial",0.5,IF(Q132="N/A",1.001)))))</f>
        <v>100</v>
      </c>
    </row>
    <row r="133" spans="1:36" ht="13.5" customHeight="1">
      <c r="A133" s="449"/>
      <c r="B133" s="449"/>
      <c r="C133" s="95"/>
      <c r="D133" s="691" t="s">
        <v>1395</v>
      </c>
      <c r="E133" s="692"/>
      <c r="F133" s="692"/>
      <c r="G133" s="692"/>
      <c r="H133" s="692"/>
      <c r="I133" s="692"/>
      <c r="J133" s="692"/>
      <c r="K133" s="692"/>
      <c r="L133" s="692"/>
      <c r="M133" s="692"/>
      <c r="N133" s="496"/>
      <c r="O133" s="536"/>
      <c r="P133" s="536"/>
      <c r="Q133" s="542"/>
      <c r="R133" s="543"/>
      <c r="S133" s="536"/>
      <c r="T133" s="536"/>
      <c r="U133" s="475"/>
      <c r="V133" s="473"/>
      <c r="W133" s="473"/>
      <c r="X133" s="473"/>
      <c r="Y133" s="473"/>
      <c r="Z133" s="473"/>
      <c r="AA133" s="473"/>
      <c r="AB133" s="473"/>
      <c r="AC133" s="693"/>
      <c r="AD133" s="564"/>
      <c r="AE133" s="725"/>
      <c r="AF133" s="725"/>
      <c r="AH133" s="159"/>
      <c r="AI133" s="139">
        <f t="shared" si="9"/>
        <v>100</v>
      </c>
    </row>
    <row r="134" spans="1:36" ht="13.5" customHeight="1">
      <c r="A134" s="449"/>
      <c r="B134" s="449"/>
      <c r="C134" s="120"/>
      <c r="D134" s="690" t="s">
        <v>1391</v>
      </c>
      <c r="E134" s="504"/>
      <c r="F134" s="504"/>
      <c r="G134" s="504"/>
      <c r="H134" s="504"/>
      <c r="I134" s="504"/>
      <c r="J134" s="504"/>
      <c r="K134" s="504"/>
      <c r="L134" s="504"/>
      <c r="M134" s="504"/>
      <c r="N134" s="505"/>
      <c r="O134" s="536"/>
      <c r="P134" s="536"/>
      <c r="Q134" s="619"/>
      <c r="R134" s="619"/>
      <c r="S134" s="536"/>
      <c r="T134" s="536"/>
      <c r="U134" s="475"/>
      <c r="V134" s="473"/>
      <c r="W134" s="473"/>
      <c r="X134" s="473"/>
      <c r="Y134" s="473"/>
      <c r="Z134" s="473"/>
      <c r="AA134" s="473"/>
      <c r="AB134" s="473"/>
      <c r="AC134" s="693"/>
      <c r="AD134" s="564"/>
      <c r="AE134" s="725"/>
      <c r="AF134" s="725"/>
      <c r="AH134" s="159"/>
      <c r="AI134" s="139">
        <f t="shared" si="9"/>
        <v>100</v>
      </c>
      <c r="AJ134" s="159">
        <f>SUM(AI131:AI134)</f>
        <v>400</v>
      </c>
    </row>
    <row r="135" spans="1:36" ht="13.5" customHeight="1">
      <c r="A135" s="536" t="s">
        <v>121</v>
      </c>
      <c r="B135" s="536"/>
      <c r="C135" s="536"/>
      <c r="D135" s="536"/>
      <c r="E135" s="536"/>
      <c r="F135" s="536"/>
      <c r="G135" s="536"/>
      <c r="H135" s="536"/>
      <c r="I135" s="536"/>
      <c r="J135" s="536"/>
      <c r="K135" s="536"/>
      <c r="L135" s="536"/>
      <c r="M135" s="536"/>
      <c r="N135" s="536"/>
      <c r="O135" s="529">
        <f>SUM(O130:P134)</f>
        <v>2</v>
      </c>
      <c r="P135" s="529"/>
      <c r="Q135" s="529"/>
      <c r="R135" s="529"/>
      <c r="S135" s="529">
        <f>SUM(S130:T134)</f>
        <v>0</v>
      </c>
      <c r="T135" s="529"/>
      <c r="U135" s="519"/>
      <c r="V135" s="519"/>
      <c r="W135" s="519"/>
      <c r="X135" s="519"/>
      <c r="Y135" s="519"/>
      <c r="Z135" s="519"/>
      <c r="AA135" s="519"/>
      <c r="AB135" s="519"/>
      <c r="AC135" s="728"/>
      <c r="AD135" s="599"/>
      <c r="AE135" s="453"/>
      <c r="AF135" s="453"/>
    </row>
    <row r="136" spans="1:36" ht="13.5" customHeight="1">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row>
    <row r="137" spans="1:36" ht="13.5" customHeight="1">
      <c r="A137" s="498" t="s">
        <v>144</v>
      </c>
      <c r="B137" s="499"/>
      <c r="C137" s="499"/>
      <c r="D137" s="499"/>
      <c r="E137" s="499"/>
      <c r="F137" s="499"/>
      <c r="G137" s="499"/>
      <c r="H137" s="499"/>
      <c r="I137" s="499"/>
      <c r="J137" s="499"/>
      <c r="K137" s="499"/>
      <c r="L137" s="499"/>
      <c r="M137" s="499"/>
      <c r="N137" s="499"/>
      <c r="O137" s="499"/>
      <c r="P137" s="499"/>
      <c r="Q137" s="499"/>
      <c r="R137" s="499"/>
      <c r="S137" s="499"/>
      <c r="T137" s="499"/>
      <c r="U137" s="499"/>
      <c r="V137" s="499"/>
      <c r="W137" s="499"/>
      <c r="X137" s="499"/>
      <c r="Y137" s="499"/>
      <c r="Z137" s="499"/>
      <c r="AA137" s="499"/>
      <c r="AB137" s="499"/>
      <c r="AC137" s="499"/>
      <c r="AD137" s="499"/>
      <c r="AE137" s="499"/>
      <c r="AF137" s="500"/>
    </row>
    <row r="138" spans="1:36" ht="13.5" customHeight="1">
      <c r="A138" s="615" t="s">
        <v>145</v>
      </c>
      <c r="B138" s="616"/>
      <c r="C138" s="616"/>
      <c r="D138" s="616"/>
      <c r="E138" s="616"/>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6"/>
      <c r="AD138" s="616"/>
      <c r="AE138" s="616"/>
      <c r="AF138" s="617"/>
    </row>
    <row r="139" spans="1:36" ht="13.5" customHeight="1">
      <c r="A139" s="519" t="s">
        <v>103</v>
      </c>
      <c r="B139" s="519"/>
      <c r="C139" s="453" t="s">
        <v>104</v>
      </c>
      <c r="D139" s="453"/>
      <c r="E139" s="453"/>
      <c r="F139" s="453"/>
      <c r="G139" s="453"/>
      <c r="H139" s="453"/>
      <c r="I139" s="453"/>
      <c r="J139" s="453"/>
      <c r="K139" s="453"/>
      <c r="L139" s="453"/>
      <c r="M139" s="453"/>
      <c r="N139" s="453"/>
      <c r="O139" s="519" t="s">
        <v>105</v>
      </c>
      <c r="P139" s="519"/>
      <c r="Q139" s="529" t="s">
        <v>106</v>
      </c>
      <c r="R139" s="529"/>
      <c r="S139" s="529" t="s">
        <v>107</v>
      </c>
      <c r="T139" s="529"/>
      <c r="U139" s="453" t="s">
        <v>108</v>
      </c>
      <c r="V139" s="453"/>
      <c r="W139" s="453"/>
      <c r="X139" s="453"/>
      <c r="Y139" s="453"/>
      <c r="Z139" s="453"/>
      <c r="AA139" s="453"/>
      <c r="AB139" s="453"/>
      <c r="AC139" s="453"/>
      <c r="AD139" s="519" t="s">
        <v>109</v>
      </c>
      <c r="AE139" s="519"/>
      <c r="AF139" s="519"/>
    </row>
    <row r="140" spans="1:36" ht="13.5" customHeight="1">
      <c r="A140" s="519"/>
      <c r="B140" s="519"/>
      <c r="C140" s="453"/>
      <c r="D140" s="453"/>
      <c r="E140" s="453"/>
      <c r="F140" s="453"/>
      <c r="G140" s="453"/>
      <c r="H140" s="453"/>
      <c r="I140" s="453"/>
      <c r="J140" s="453"/>
      <c r="K140" s="453"/>
      <c r="L140" s="453"/>
      <c r="M140" s="453"/>
      <c r="N140" s="453"/>
      <c r="O140" s="519"/>
      <c r="P140" s="519"/>
      <c r="Q140" s="529"/>
      <c r="R140" s="529"/>
      <c r="S140" s="529"/>
      <c r="T140" s="529"/>
      <c r="U140" s="453"/>
      <c r="V140" s="453"/>
      <c r="W140" s="453"/>
      <c r="X140" s="453"/>
      <c r="Y140" s="453"/>
      <c r="Z140" s="453"/>
      <c r="AA140" s="453"/>
      <c r="AB140" s="453"/>
      <c r="AC140" s="453"/>
      <c r="AD140" s="519"/>
      <c r="AE140" s="519"/>
      <c r="AF140" s="519"/>
    </row>
    <row r="141" spans="1:36" ht="13.5" customHeight="1">
      <c r="A141" s="453" t="s">
        <v>146</v>
      </c>
      <c r="B141" s="453"/>
      <c r="C141" s="594"/>
      <c r="D141" s="594"/>
      <c r="E141" s="594"/>
      <c r="F141" s="594"/>
      <c r="G141" s="594"/>
      <c r="H141" s="594"/>
      <c r="I141" s="594"/>
      <c r="J141" s="594"/>
      <c r="K141" s="594"/>
      <c r="L141" s="594"/>
      <c r="M141" s="594"/>
      <c r="N141" s="594"/>
      <c r="O141" s="453"/>
      <c r="P141" s="453"/>
      <c r="Q141" s="453"/>
      <c r="R141" s="453"/>
      <c r="S141" s="453"/>
      <c r="T141" s="453"/>
      <c r="U141" s="453"/>
      <c r="V141" s="453"/>
      <c r="W141" s="453"/>
      <c r="X141" s="453"/>
      <c r="Y141" s="453"/>
      <c r="Z141" s="453"/>
      <c r="AA141" s="453"/>
      <c r="AB141" s="453"/>
      <c r="AC141" s="453"/>
      <c r="AD141" s="453"/>
      <c r="AE141" s="453"/>
      <c r="AF141" s="453"/>
    </row>
    <row r="142" spans="1:36" ht="27" customHeight="1">
      <c r="A142" s="600" t="s">
        <v>237</v>
      </c>
      <c r="B142" s="601"/>
      <c r="C142" s="454" t="s">
        <v>1600</v>
      </c>
      <c r="D142" s="551"/>
      <c r="E142" s="551"/>
      <c r="F142" s="551"/>
      <c r="G142" s="551"/>
      <c r="H142" s="551"/>
      <c r="I142" s="551"/>
      <c r="J142" s="551"/>
      <c r="K142" s="551"/>
      <c r="L142" s="551"/>
      <c r="M142" s="551"/>
      <c r="N142" s="455"/>
      <c r="O142" s="585">
        <f>IF(Q142="N/A",0,IF(Q142="Yes",2,IF(Q142="Partial",2,IF(Q142="No",2,IF(Q142="",2)))))</f>
        <v>2</v>
      </c>
      <c r="P142" s="586"/>
      <c r="Q142" s="603"/>
      <c r="R142" s="604"/>
      <c r="S142" s="529">
        <f>IF(Q142="N/A",O142,IF(Q142="Yes",O142,IF(Q142="Partial",1,IF(Q142="No",0,IF(Q142="",0)))))</f>
        <v>0</v>
      </c>
      <c r="T142" s="529"/>
      <c r="U142" s="485"/>
      <c r="V142" s="485"/>
      <c r="W142" s="485"/>
      <c r="X142" s="485"/>
      <c r="Y142" s="485"/>
      <c r="Z142" s="485"/>
      <c r="AA142" s="485"/>
      <c r="AB142" s="485"/>
      <c r="AC142" s="485"/>
      <c r="AD142" s="718" t="s">
        <v>148</v>
      </c>
      <c r="AE142" s="719"/>
      <c r="AF142" s="720"/>
      <c r="AH142" s="159"/>
    </row>
    <row r="143" spans="1:36" ht="27" customHeight="1">
      <c r="A143" s="688"/>
      <c r="B143" s="689"/>
      <c r="C143" s="741" t="s">
        <v>238</v>
      </c>
      <c r="D143" s="742"/>
      <c r="E143" s="742"/>
      <c r="F143" s="742"/>
      <c r="G143" s="742"/>
      <c r="H143" s="742"/>
      <c r="I143" s="742"/>
      <c r="J143" s="742"/>
      <c r="K143" s="742"/>
      <c r="L143" s="742"/>
      <c r="M143" s="742"/>
      <c r="N143" s="743"/>
      <c r="O143" s="587"/>
      <c r="P143" s="588"/>
      <c r="Q143" s="605"/>
      <c r="R143" s="606"/>
      <c r="S143" s="529"/>
      <c r="T143" s="529"/>
      <c r="U143" s="485"/>
      <c r="V143" s="485"/>
      <c r="W143" s="485"/>
      <c r="X143" s="485"/>
      <c r="Y143" s="485"/>
      <c r="Z143" s="485"/>
      <c r="AA143" s="485"/>
      <c r="AB143" s="485"/>
      <c r="AC143" s="485"/>
      <c r="AD143" s="721"/>
      <c r="AE143" s="722"/>
      <c r="AF143" s="723"/>
      <c r="AH143" s="159"/>
    </row>
    <row r="144" spans="1:36" ht="27" customHeight="1">
      <c r="A144" s="449" t="s">
        <v>239</v>
      </c>
      <c r="B144" s="449"/>
      <c r="C144" s="452" t="s">
        <v>241</v>
      </c>
      <c r="D144" s="452"/>
      <c r="E144" s="452"/>
      <c r="F144" s="452"/>
      <c r="G144" s="452"/>
      <c r="H144" s="452"/>
      <c r="I144" s="452"/>
      <c r="J144" s="452"/>
      <c r="K144" s="452"/>
      <c r="L144" s="452"/>
      <c r="M144" s="452"/>
      <c r="N144" s="452"/>
      <c r="O144" s="508">
        <f>IF(Q144="N/A",0,IF(Q144="Yes",2,IF(Q144="Partial",2,IF(Q144="No",2,IF(Q144="",2)))))</f>
        <v>2</v>
      </c>
      <c r="P144" s="509"/>
      <c r="Q144" s="619"/>
      <c r="R144" s="619"/>
      <c r="S144" s="529">
        <f>IF(Q144="N/A",O144,IF(Q144="Yes",O144,IF(Q144="Partial",1,IF(Q144="No",0,IF(Q144="",0)))))</f>
        <v>0</v>
      </c>
      <c r="T144" s="529"/>
      <c r="U144" s="485"/>
      <c r="V144" s="485"/>
      <c r="W144" s="485"/>
      <c r="X144" s="485"/>
      <c r="Y144" s="485"/>
      <c r="Z144" s="485"/>
      <c r="AA144" s="485"/>
      <c r="AB144" s="485"/>
      <c r="AC144" s="485"/>
      <c r="AD144" s="591" t="s">
        <v>242</v>
      </c>
      <c r="AE144" s="591"/>
      <c r="AF144" s="591"/>
      <c r="AH144" s="159"/>
    </row>
    <row r="145" spans="1:36" ht="13.5" customHeight="1">
      <c r="A145" s="453" t="s">
        <v>243</v>
      </c>
      <c r="B145" s="453"/>
      <c r="C145" s="594"/>
      <c r="D145" s="594"/>
      <c r="E145" s="594"/>
      <c r="F145" s="594"/>
      <c r="G145" s="594"/>
      <c r="H145" s="594"/>
      <c r="I145" s="594"/>
      <c r="J145" s="594"/>
      <c r="K145" s="594"/>
      <c r="L145" s="594"/>
      <c r="M145" s="594"/>
      <c r="N145" s="594"/>
      <c r="O145" s="453"/>
      <c r="P145" s="453"/>
      <c r="Q145" s="453"/>
      <c r="R145" s="453"/>
      <c r="S145" s="453"/>
      <c r="T145" s="453"/>
      <c r="U145" s="453"/>
      <c r="V145" s="453"/>
      <c r="W145" s="453"/>
      <c r="X145" s="453"/>
      <c r="Y145" s="453"/>
      <c r="Z145" s="453"/>
      <c r="AA145" s="453"/>
      <c r="AB145" s="453"/>
      <c r="AC145" s="453"/>
      <c r="AD145" s="453"/>
      <c r="AE145" s="453"/>
      <c r="AF145" s="453"/>
    </row>
    <row r="146" spans="1:36" ht="27" customHeight="1">
      <c r="A146" s="600" t="s">
        <v>240</v>
      </c>
      <c r="B146" s="601"/>
      <c r="C146" s="600" t="s">
        <v>1367</v>
      </c>
      <c r="D146" s="601"/>
      <c r="E146" s="601"/>
      <c r="F146" s="601"/>
      <c r="G146" s="601"/>
      <c r="H146" s="601"/>
      <c r="I146" s="601"/>
      <c r="J146" s="601"/>
      <c r="K146" s="601"/>
      <c r="L146" s="601"/>
      <c r="M146" s="601"/>
      <c r="N146" s="602"/>
      <c r="O146" s="567">
        <f>IF(Q146="N/A",0,IF(Q146="Answer all sub questions",3,IF(Q146="Yes",3,IF(Q146="Partial",3,IF(Q146="No",3,IF(Q146="",3))))))</f>
        <v>3</v>
      </c>
      <c r="P146" s="529"/>
      <c r="Q146" s="519" t="str">
        <f>IF(AJ159&gt;8,"Answer all sub questions",IF(AJ159=(7*1.001),"N/A",IF(AJ159&gt;=7,"Yes",IF(AJ159=6.006,"No",IF(AJ159=5.005,"No",IF(AJ159=4.004,"No",IF(AJ159=3.003,"No",IF(AJ159=2.002,"No",IF(AJ159=1.001,"No",IF(AJ159=0,"No",IF(AJ159&gt;=0.5,"Partial",IF(AJ159&lt;=5.5,"Partial"))))))))))))</f>
        <v>Answer all sub questions</v>
      </c>
      <c r="R146" s="519"/>
      <c r="S146" s="513">
        <f>IF(Q146="N/A",O146,IF(Q146="Answer all sub questions",0,IF(Q146="Yes",O146,IF(Q146="Partial",1,IF(Q146="No",0,IF(Q146="",0))))))</f>
        <v>0</v>
      </c>
      <c r="T146" s="514"/>
      <c r="U146" s="629"/>
      <c r="V146" s="630"/>
      <c r="W146" s="630"/>
      <c r="X146" s="630"/>
      <c r="Y146" s="630"/>
      <c r="Z146" s="630"/>
      <c r="AA146" s="630"/>
      <c r="AB146" s="630"/>
      <c r="AC146" s="631"/>
      <c r="AD146" s="520" t="s">
        <v>152</v>
      </c>
      <c r="AE146" s="521"/>
      <c r="AF146" s="522"/>
      <c r="AH146" s="159"/>
    </row>
    <row r="147" spans="1:36" ht="13.5" customHeight="1">
      <c r="A147" s="494"/>
      <c r="B147" s="692"/>
      <c r="C147" s="789" t="s">
        <v>245</v>
      </c>
      <c r="D147" s="790"/>
      <c r="E147" s="790"/>
      <c r="F147" s="790"/>
      <c r="G147" s="790"/>
      <c r="H147" s="790"/>
      <c r="I147" s="790"/>
      <c r="J147" s="790"/>
      <c r="K147" s="790"/>
      <c r="L147" s="790"/>
      <c r="M147" s="790"/>
      <c r="N147" s="791"/>
      <c r="O147" s="567"/>
      <c r="P147" s="529"/>
      <c r="Q147" s="519"/>
      <c r="R147" s="519"/>
      <c r="S147" s="517"/>
      <c r="T147" s="518"/>
      <c r="U147" s="632"/>
      <c r="V147" s="633"/>
      <c r="W147" s="633"/>
      <c r="X147" s="633"/>
      <c r="Y147" s="633"/>
      <c r="Z147" s="633"/>
      <c r="AA147" s="633"/>
      <c r="AB147" s="633"/>
      <c r="AC147" s="634"/>
      <c r="AD147" s="523"/>
      <c r="AE147" s="524"/>
      <c r="AF147" s="525"/>
    </row>
    <row r="148" spans="1:36" ht="13.5" customHeight="1">
      <c r="A148" s="494"/>
      <c r="B148" s="692"/>
      <c r="C148" s="170"/>
      <c r="D148" s="598" t="s">
        <v>246</v>
      </c>
      <c r="E148" s="598"/>
      <c r="F148" s="598"/>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9"/>
      <c r="AD148" s="523"/>
      <c r="AE148" s="524"/>
      <c r="AF148" s="525"/>
    </row>
    <row r="149" spans="1:36" ht="27" customHeight="1">
      <c r="A149" s="494"/>
      <c r="B149" s="692"/>
      <c r="C149" s="120"/>
      <c r="D149" s="558" t="s">
        <v>370</v>
      </c>
      <c r="E149" s="558"/>
      <c r="F149" s="558"/>
      <c r="G149" s="558"/>
      <c r="H149" s="558"/>
      <c r="I149" s="558"/>
      <c r="J149" s="558"/>
      <c r="K149" s="558"/>
      <c r="L149" s="558"/>
      <c r="M149" s="558"/>
      <c r="N149" s="559"/>
      <c r="O149" s="513"/>
      <c r="P149" s="514"/>
      <c r="Q149" s="619"/>
      <c r="R149" s="619"/>
      <c r="S149" s="513"/>
      <c r="T149" s="514"/>
      <c r="U149" s="485"/>
      <c r="V149" s="485"/>
      <c r="W149" s="485"/>
      <c r="X149" s="485"/>
      <c r="Y149" s="485"/>
      <c r="Z149" s="485"/>
      <c r="AA149" s="485"/>
      <c r="AB149" s="485"/>
      <c r="AC149" s="485"/>
      <c r="AD149" s="523"/>
      <c r="AE149" s="524"/>
      <c r="AF149" s="525"/>
      <c r="AH149" s="159"/>
      <c r="AI149" s="139">
        <f>IF(Q149="",100,IF(Q149="Yes",1,IF(Q149="No",0,IF(Q149="Partial",0.5,IF(Q149="N/A",1.001)))))</f>
        <v>100</v>
      </c>
    </row>
    <row r="150" spans="1:36" ht="27" customHeight="1">
      <c r="A150" s="494"/>
      <c r="B150" s="496"/>
      <c r="C150" s="120"/>
      <c r="D150" s="558" t="s">
        <v>247</v>
      </c>
      <c r="E150" s="558"/>
      <c r="F150" s="558"/>
      <c r="G150" s="558"/>
      <c r="H150" s="558"/>
      <c r="I150" s="558"/>
      <c r="J150" s="558"/>
      <c r="K150" s="558"/>
      <c r="L150" s="558"/>
      <c r="M150" s="558"/>
      <c r="N150" s="559"/>
      <c r="O150" s="517"/>
      <c r="P150" s="518"/>
      <c r="Q150" s="619"/>
      <c r="R150" s="619"/>
      <c r="S150" s="517"/>
      <c r="T150" s="518"/>
      <c r="U150" s="485"/>
      <c r="V150" s="485"/>
      <c r="W150" s="485"/>
      <c r="X150" s="485"/>
      <c r="Y150" s="485"/>
      <c r="Z150" s="485"/>
      <c r="AA150" s="485"/>
      <c r="AB150" s="485"/>
      <c r="AC150" s="485"/>
      <c r="AD150" s="523"/>
      <c r="AE150" s="524"/>
      <c r="AF150" s="525"/>
      <c r="AH150" s="159"/>
      <c r="AI150" s="139">
        <f t="shared" ref="AI150:AI152" si="10">IF(Q150="",100,IF(Q150="Yes",1,IF(Q150="No",0,IF(Q150="Partial",0.5,IF(Q150="N/A",1.001)))))</f>
        <v>100</v>
      </c>
    </row>
    <row r="151" spans="1:36" ht="13.5" customHeight="1">
      <c r="A151" s="494"/>
      <c r="B151" s="496"/>
      <c r="C151" s="120"/>
      <c r="D151" s="598" t="s">
        <v>248</v>
      </c>
      <c r="E151" s="598"/>
      <c r="F151" s="598"/>
      <c r="G151" s="598"/>
      <c r="H151" s="598"/>
      <c r="I151" s="598"/>
      <c r="J151" s="598"/>
      <c r="K151" s="598"/>
      <c r="L151" s="598"/>
      <c r="M151" s="598"/>
      <c r="N151" s="598"/>
      <c r="O151" s="598"/>
      <c r="P151" s="598"/>
      <c r="Q151" s="598"/>
      <c r="R151" s="598"/>
      <c r="S151" s="598"/>
      <c r="T151" s="598"/>
      <c r="U151" s="598"/>
      <c r="V151" s="598"/>
      <c r="W151" s="598"/>
      <c r="X151" s="598"/>
      <c r="Y151" s="598"/>
      <c r="Z151" s="598"/>
      <c r="AA151" s="598"/>
      <c r="AB151" s="598"/>
      <c r="AC151" s="599"/>
      <c r="AD151" s="523"/>
      <c r="AE151" s="524"/>
      <c r="AF151" s="525"/>
    </row>
    <row r="152" spans="1:36" ht="40.5" customHeight="1">
      <c r="A152" s="494"/>
      <c r="B152" s="496"/>
      <c r="C152" s="120"/>
      <c r="D152" s="558" t="s">
        <v>1557</v>
      </c>
      <c r="E152" s="558"/>
      <c r="F152" s="558"/>
      <c r="G152" s="558"/>
      <c r="H152" s="558"/>
      <c r="I152" s="558"/>
      <c r="J152" s="558"/>
      <c r="K152" s="558"/>
      <c r="L152" s="558"/>
      <c r="M152" s="558"/>
      <c r="N152" s="559"/>
      <c r="O152" s="513"/>
      <c r="P152" s="514"/>
      <c r="Q152" s="619"/>
      <c r="R152" s="619"/>
      <c r="S152" s="513"/>
      <c r="T152" s="514"/>
      <c r="U152" s="485"/>
      <c r="V152" s="485"/>
      <c r="W152" s="485"/>
      <c r="X152" s="485"/>
      <c r="Y152" s="485"/>
      <c r="Z152" s="485"/>
      <c r="AA152" s="485"/>
      <c r="AB152" s="485"/>
      <c r="AC152" s="485"/>
      <c r="AD152" s="523"/>
      <c r="AE152" s="524"/>
      <c r="AF152" s="525"/>
      <c r="AH152" s="159"/>
      <c r="AI152" s="139">
        <f t="shared" si="10"/>
        <v>100</v>
      </c>
      <c r="AJ152" s="159"/>
    </row>
    <row r="153" spans="1:36" ht="27" customHeight="1">
      <c r="A153" s="494"/>
      <c r="B153" s="496"/>
      <c r="C153" s="120"/>
      <c r="D153" s="558" t="s">
        <v>249</v>
      </c>
      <c r="E153" s="558"/>
      <c r="F153" s="558"/>
      <c r="G153" s="558"/>
      <c r="H153" s="558"/>
      <c r="I153" s="558"/>
      <c r="J153" s="558"/>
      <c r="K153" s="558"/>
      <c r="L153" s="558"/>
      <c r="M153" s="558"/>
      <c r="N153" s="559"/>
      <c r="O153" s="517"/>
      <c r="P153" s="518"/>
      <c r="Q153" s="619"/>
      <c r="R153" s="619"/>
      <c r="S153" s="517"/>
      <c r="T153" s="518"/>
      <c r="U153" s="485"/>
      <c r="V153" s="485"/>
      <c r="W153" s="485"/>
      <c r="X153" s="485"/>
      <c r="Y153" s="485"/>
      <c r="Z153" s="485"/>
      <c r="AA153" s="485"/>
      <c r="AB153" s="485"/>
      <c r="AC153" s="485"/>
      <c r="AD153" s="523"/>
      <c r="AE153" s="524"/>
      <c r="AF153" s="525"/>
      <c r="AH153" s="159"/>
      <c r="AI153" s="139">
        <f>IF(Q153="",100,IF(Q153="Yes",1,IF(Q153="No",0,IF(Q153="Partial",0.5,IF(Q153="N/A",1.001)))))</f>
        <v>100</v>
      </c>
    </row>
    <row r="154" spans="1:36" ht="13.5" customHeight="1">
      <c r="A154" s="494"/>
      <c r="B154" s="496"/>
      <c r="C154" s="120"/>
      <c r="D154" s="598" t="s">
        <v>1358</v>
      </c>
      <c r="E154" s="598"/>
      <c r="F154" s="598"/>
      <c r="G154" s="598"/>
      <c r="H154" s="598"/>
      <c r="I154" s="598"/>
      <c r="J154" s="598"/>
      <c r="K154" s="598"/>
      <c r="L154" s="598"/>
      <c r="M154" s="598"/>
      <c r="N154" s="598"/>
      <c r="O154" s="598"/>
      <c r="P154" s="598"/>
      <c r="Q154" s="598"/>
      <c r="R154" s="598"/>
      <c r="S154" s="598"/>
      <c r="T154" s="598"/>
      <c r="U154" s="598"/>
      <c r="V154" s="598"/>
      <c r="W154" s="598"/>
      <c r="X154" s="598"/>
      <c r="Y154" s="598"/>
      <c r="Z154" s="598"/>
      <c r="AA154" s="598"/>
      <c r="AB154" s="598"/>
      <c r="AC154" s="599"/>
      <c r="AD154" s="523"/>
      <c r="AE154" s="524"/>
      <c r="AF154" s="525"/>
    </row>
    <row r="155" spans="1:36" ht="27" customHeight="1">
      <c r="A155" s="494"/>
      <c r="B155" s="496"/>
      <c r="C155" s="120"/>
      <c r="D155" s="558" t="s">
        <v>1601</v>
      </c>
      <c r="E155" s="558"/>
      <c r="F155" s="558"/>
      <c r="G155" s="558"/>
      <c r="H155" s="558"/>
      <c r="I155" s="558"/>
      <c r="J155" s="558"/>
      <c r="K155" s="558"/>
      <c r="L155" s="558"/>
      <c r="M155" s="558"/>
      <c r="N155" s="559"/>
      <c r="O155" s="529"/>
      <c r="P155" s="529"/>
      <c r="Q155" s="619"/>
      <c r="R155" s="619"/>
      <c r="S155" s="566"/>
      <c r="T155" s="567"/>
      <c r="U155" s="485"/>
      <c r="V155" s="485"/>
      <c r="W155" s="485"/>
      <c r="X155" s="485"/>
      <c r="Y155" s="485"/>
      <c r="Z155" s="485"/>
      <c r="AA155" s="485"/>
      <c r="AB155" s="485"/>
      <c r="AC155" s="485"/>
      <c r="AD155" s="523"/>
      <c r="AE155" s="524"/>
      <c r="AF155" s="525"/>
      <c r="AH155" s="159"/>
      <c r="AI155" s="139">
        <f>IF(Q155="",100,IF(Q155="Yes",1,IF(Q155="No",0,IF(Q155="Partial",0.5,IF(Q155="N/A",1.001)))))</f>
        <v>100</v>
      </c>
    </row>
    <row r="156" spans="1:36" ht="13.5" customHeight="1">
      <c r="A156" s="494"/>
      <c r="B156" s="496"/>
      <c r="C156" s="120"/>
      <c r="D156" s="598" t="s">
        <v>1359</v>
      </c>
      <c r="E156" s="598"/>
      <c r="F156" s="598"/>
      <c r="G156" s="598"/>
      <c r="H156" s="598"/>
      <c r="I156" s="598"/>
      <c r="J156" s="598"/>
      <c r="K156" s="598"/>
      <c r="L156" s="598"/>
      <c r="M156" s="598"/>
      <c r="N156" s="598"/>
      <c r="O156" s="598"/>
      <c r="P156" s="598"/>
      <c r="Q156" s="598"/>
      <c r="R156" s="598"/>
      <c r="S156" s="598"/>
      <c r="T156" s="598"/>
      <c r="U156" s="598"/>
      <c r="V156" s="598"/>
      <c r="W156" s="598"/>
      <c r="X156" s="598"/>
      <c r="Y156" s="598"/>
      <c r="Z156" s="598"/>
      <c r="AA156" s="598"/>
      <c r="AB156" s="598"/>
      <c r="AC156" s="599"/>
      <c r="AD156" s="523"/>
      <c r="AE156" s="524"/>
      <c r="AF156" s="525"/>
    </row>
    <row r="157" spans="1:36" ht="27" customHeight="1">
      <c r="A157" s="494"/>
      <c r="B157" s="496"/>
      <c r="C157" s="120"/>
      <c r="D157" s="558" t="s">
        <v>1602</v>
      </c>
      <c r="E157" s="558"/>
      <c r="F157" s="558"/>
      <c r="G157" s="558"/>
      <c r="H157" s="558"/>
      <c r="I157" s="558"/>
      <c r="J157" s="558"/>
      <c r="K157" s="558"/>
      <c r="L157" s="558"/>
      <c r="M157" s="558"/>
      <c r="N157" s="559"/>
      <c r="O157" s="529"/>
      <c r="P157" s="529"/>
      <c r="Q157" s="619"/>
      <c r="R157" s="619"/>
      <c r="S157" s="566"/>
      <c r="T157" s="567"/>
      <c r="U157" s="485"/>
      <c r="V157" s="485"/>
      <c r="W157" s="485"/>
      <c r="X157" s="485"/>
      <c r="Y157" s="485"/>
      <c r="Z157" s="485"/>
      <c r="AA157" s="485"/>
      <c r="AB157" s="485"/>
      <c r="AC157" s="485"/>
      <c r="AD157" s="523"/>
      <c r="AE157" s="524"/>
      <c r="AF157" s="525"/>
      <c r="AH157" s="159"/>
      <c r="AI157" s="139">
        <f>IF(Q157="",100,IF(Q157="Yes",1,IF(Q157="No",0,IF(Q157="Partial",0.5,IF(Q157="N/A",1.001)))))</f>
        <v>100</v>
      </c>
    </row>
    <row r="158" spans="1:36" ht="13.5" customHeight="1">
      <c r="A158" s="494"/>
      <c r="B158" s="496"/>
      <c r="C158" s="120"/>
      <c r="D158" s="598" t="s">
        <v>1341</v>
      </c>
      <c r="E158" s="598"/>
      <c r="F158" s="598"/>
      <c r="G158" s="598"/>
      <c r="H158" s="598"/>
      <c r="I158" s="598"/>
      <c r="J158" s="598"/>
      <c r="K158" s="598"/>
      <c r="L158" s="598"/>
      <c r="M158" s="598"/>
      <c r="N158" s="598"/>
      <c r="O158" s="598"/>
      <c r="P158" s="598"/>
      <c r="Q158" s="598"/>
      <c r="R158" s="598"/>
      <c r="S158" s="598"/>
      <c r="T158" s="598"/>
      <c r="U158" s="598"/>
      <c r="V158" s="598"/>
      <c r="W158" s="598"/>
      <c r="X158" s="598"/>
      <c r="Y158" s="598"/>
      <c r="Z158" s="598"/>
      <c r="AA158" s="598"/>
      <c r="AB158" s="598"/>
      <c r="AC158" s="599"/>
      <c r="AD158" s="523"/>
      <c r="AE158" s="524"/>
      <c r="AF158" s="525"/>
    </row>
    <row r="159" spans="1:36" ht="27" customHeight="1">
      <c r="A159" s="688"/>
      <c r="B159" s="714"/>
      <c r="C159" s="123"/>
      <c r="D159" s="551" t="s">
        <v>317</v>
      </c>
      <c r="E159" s="551"/>
      <c r="F159" s="551"/>
      <c r="G159" s="551"/>
      <c r="H159" s="551"/>
      <c r="I159" s="551"/>
      <c r="J159" s="551"/>
      <c r="K159" s="551"/>
      <c r="L159" s="551"/>
      <c r="M159" s="551"/>
      <c r="N159" s="455"/>
      <c r="O159" s="529"/>
      <c r="P159" s="529"/>
      <c r="Q159" s="619"/>
      <c r="R159" s="619"/>
      <c r="S159" s="566"/>
      <c r="T159" s="567"/>
      <c r="U159" s="485"/>
      <c r="V159" s="485"/>
      <c r="W159" s="485"/>
      <c r="X159" s="485"/>
      <c r="Y159" s="485"/>
      <c r="Z159" s="485"/>
      <c r="AA159" s="485"/>
      <c r="AB159" s="485"/>
      <c r="AC159" s="485"/>
      <c r="AD159" s="526"/>
      <c r="AE159" s="527"/>
      <c r="AF159" s="528"/>
      <c r="AH159" s="159"/>
      <c r="AI159" s="139">
        <f>IF(Q159="",100,IF(Q159="Yes",1,IF(Q159="No",0,IF(Q159="Partial",0.5,IF(Q159="N/A",1.001)))))</f>
        <v>100</v>
      </c>
      <c r="AJ159" s="159">
        <f>SUM(AI149:AI159)</f>
        <v>700</v>
      </c>
    </row>
    <row r="160" spans="1:36" ht="40.5" customHeight="1">
      <c r="A160" s="600" t="s">
        <v>244</v>
      </c>
      <c r="B160" s="601"/>
      <c r="C160" s="782" t="s">
        <v>1638</v>
      </c>
      <c r="D160" s="640"/>
      <c r="E160" s="640"/>
      <c r="F160" s="640"/>
      <c r="G160" s="640"/>
      <c r="H160" s="640"/>
      <c r="I160" s="640"/>
      <c r="J160" s="640"/>
      <c r="K160" s="640"/>
      <c r="L160" s="640"/>
      <c r="M160" s="640"/>
      <c r="N160" s="641"/>
      <c r="O160" s="627">
        <f>IF(Q160="N/A",0,IF(Q160="Answer all sub questions",3,IF(Q160="Yes",3,IF(Q160="Partial",3,IF(Q160="No",3,IF(Q160="",3))))))</f>
        <v>3</v>
      </c>
      <c r="P160" s="514"/>
      <c r="Q160" s="519" t="str">
        <f>IF(AJ163&gt;4,"Answer all sub questions",IF(AJ163=(3*1.001),"N/A",IF(AJ163&gt;=3,"Yes",IF(AJ163=2.002,"No",IF(AJ163=1.001,"No",IF(AJ163=0,"No",IF(AJ163&gt;=0.5,"Partial",IF(AJ163&lt;=2.5,"Partial"))))))))</f>
        <v>Answer all sub questions</v>
      </c>
      <c r="R160" s="519"/>
      <c r="S160" s="513">
        <f>IF(Q160="N/A",O160,IF(Q160="Answer all sub questions",0,IF(Q160="Yes",O160,IF(Q160="Partial",1,IF(Q160="No",0,IF(Q160="",0))))))</f>
        <v>0</v>
      </c>
      <c r="T160" s="514"/>
      <c r="U160" s="475"/>
      <c r="V160" s="473"/>
      <c r="W160" s="473"/>
      <c r="X160" s="473"/>
      <c r="Y160" s="473"/>
      <c r="Z160" s="473"/>
      <c r="AA160" s="473"/>
      <c r="AB160" s="473"/>
      <c r="AC160" s="693"/>
      <c r="AD160" s="521" t="s">
        <v>152</v>
      </c>
      <c r="AE160" s="521"/>
      <c r="AF160" s="522"/>
      <c r="AH160" s="159"/>
    </row>
    <row r="161" spans="1:36" ht="27" customHeight="1">
      <c r="A161" s="494"/>
      <c r="B161" s="692"/>
      <c r="C161" s="162"/>
      <c r="D161" s="501" t="s">
        <v>1855</v>
      </c>
      <c r="E161" s="501"/>
      <c r="F161" s="501"/>
      <c r="G161" s="501"/>
      <c r="H161" s="501"/>
      <c r="I161" s="501"/>
      <c r="J161" s="501"/>
      <c r="K161" s="501"/>
      <c r="L161" s="501"/>
      <c r="M161" s="501"/>
      <c r="N161" s="783"/>
      <c r="O161" s="651"/>
      <c r="P161" s="516"/>
      <c r="Q161" s="542"/>
      <c r="R161" s="543"/>
      <c r="S161" s="515"/>
      <c r="T161" s="516"/>
      <c r="U161" s="475"/>
      <c r="V161" s="473"/>
      <c r="W161" s="473"/>
      <c r="X161" s="473"/>
      <c r="Y161" s="473"/>
      <c r="Z161" s="473"/>
      <c r="AA161" s="473"/>
      <c r="AB161" s="473"/>
      <c r="AC161" s="693"/>
      <c r="AD161" s="524"/>
      <c r="AE161" s="524"/>
      <c r="AF161" s="525"/>
      <c r="AH161" s="159"/>
      <c r="AI161" s="139">
        <f t="shared" ref="AI161" si="11">IF(Q161="",100,IF(Q161="Yes",1,IF(Q161="No",0,IF(Q161="Partial",0.5,IF(Q161="N/A",1.001)))))</f>
        <v>100</v>
      </c>
    </row>
    <row r="162" spans="1:36" ht="13.5" customHeight="1">
      <c r="A162" s="494"/>
      <c r="B162" s="692"/>
      <c r="C162" s="162"/>
      <c r="D162" s="501" t="s">
        <v>1858</v>
      </c>
      <c r="E162" s="501"/>
      <c r="F162" s="501"/>
      <c r="G162" s="501"/>
      <c r="H162" s="501"/>
      <c r="I162" s="501"/>
      <c r="J162" s="501"/>
      <c r="K162" s="501"/>
      <c r="L162" s="501"/>
      <c r="M162" s="501"/>
      <c r="N162" s="783"/>
      <c r="O162" s="651"/>
      <c r="P162" s="516"/>
      <c r="Q162" s="542"/>
      <c r="R162" s="543"/>
      <c r="S162" s="515"/>
      <c r="T162" s="516"/>
      <c r="U162" s="715"/>
      <c r="V162" s="716"/>
      <c r="W162" s="716"/>
      <c r="X162" s="716"/>
      <c r="Y162" s="716"/>
      <c r="Z162" s="716"/>
      <c r="AA162" s="716"/>
      <c r="AB162" s="716"/>
      <c r="AC162" s="724"/>
      <c r="AD162" s="524"/>
      <c r="AE162" s="524"/>
      <c r="AF162" s="525"/>
      <c r="AH162" s="159"/>
      <c r="AI162" s="139">
        <f>IF(Q162="",100,IF(Q162="Yes",1,IF(Q162="No",0,IF(Q162="Partial",0.5,IF(Q162="N/A",1.001)))))</f>
        <v>100</v>
      </c>
    </row>
    <row r="163" spans="1:36" ht="27" customHeight="1">
      <c r="A163" s="688"/>
      <c r="B163" s="689"/>
      <c r="C163" s="163"/>
      <c r="D163" s="792" t="s">
        <v>1857</v>
      </c>
      <c r="E163" s="792"/>
      <c r="F163" s="792"/>
      <c r="G163" s="792"/>
      <c r="H163" s="792"/>
      <c r="I163" s="792"/>
      <c r="J163" s="792"/>
      <c r="K163" s="792"/>
      <c r="L163" s="792"/>
      <c r="M163" s="792"/>
      <c r="N163" s="793"/>
      <c r="O163" s="628"/>
      <c r="P163" s="518"/>
      <c r="Q163" s="542"/>
      <c r="R163" s="543"/>
      <c r="S163" s="517"/>
      <c r="T163" s="518"/>
      <c r="U163" s="715"/>
      <c r="V163" s="716"/>
      <c r="W163" s="716"/>
      <c r="X163" s="716"/>
      <c r="Y163" s="716"/>
      <c r="Z163" s="716"/>
      <c r="AA163" s="716"/>
      <c r="AB163" s="716"/>
      <c r="AC163" s="724"/>
      <c r="AD163" s="527"/>
      <c r="AE163" s="527"/>
      <c r="AF163" s="528"/>
      <c r="AH163" s="159"/>
      <c r="AI163" s="139">
        <f>IF(Q163="",100,IF(Q163="Yes",1,IF(Q163="No",0,IF(Q163="Partial",0.5,IF(Q163="N/A",1.001)))))</f>
        <v>100</v>
      </c>
      <c r="AJ163" s="139">
        <f>SUM(AI161:AI163)</f>
        <v>300</v>
      </c>
    </row>
    <row r="164" spans="1:36" ht="27" customHeight="1">
      <c r="A164" s="449" t="s">
        <v>250</v>
      </c>
      <c r="B164" s="449"/>
      <c r="C164" s="795" t="s">
        <v>254</v>
      </c>
      <c r="D164" s="795"/>
      <c r="E164" s="795"/>
      <c r="F164" s="795"/>
      <c r="G164" s="795"/>
      <c r="H164" s="795"/>
      <c r="I164" s="795"/>
      <c r="J164" s="795"/>
      <c r="K164" s="795"/>
      <c r="L164" s="795"/>
      <c r="M164" s="795"/>
      <c r="N164" s="795"/>
      <c r="O164" s="508">
        <f>IF(Q164="N/A",0,IF(Q164="Yes",2,IF(Q164="Partial",2,IF(Q164="No",2,IF(Q164="",2)))))</f>
        <v>2</v>
      </c>
      <c r="P164" s="509"/>
      <c r="Q164" s="619"/>
      <c r="R164" s="619"/>
      <c r="S164" s="529">
        <f>IF(Q164="N/A",O164,IF(Q164="Yes",O164,IF(Q164="Partial",1,IF(Q164="No",0,IF(Q164="",0)))))</f>
        <v>0</v>
      </c>
      <c r="T164" s="529"/>
      <c r="U164" s="485"/>
      <c r="V164" s="485"/>
      <c r="W164" s="485"/>
      <c r="X164" s="485"/>
      <c r="Y164" s="485"/>
      <c r="Z164" s="485"/>
      <c r="AA164" s="485"/>
      <c r="AB164" s="485"/>
      <c r="AC164" s="796"/>
      <c r="AD164" s="459" t="s">
        <v>255</v>
      </c>
      <c r="AE164" s="591"/>
      <c r="AF164" s="591"/>
      <c r="AH164" s="159"/>
    </row>
    <row r="165" spans="1:36" ht="13.5" customHeight="1">
      <c r="A165" s="453" t="s">
        <v>256</v>
      </c>
      <c r="B165" s="453"/>
      <c r="C165" s="594"/>
      <c r="D165" s="594"/>
      <c r="E165" s="594"/>
      <c r="F165" s="594"/>
      <c r="G165" s="594"/>
      <c r="H165" s="594"/>
      <c r="I165" s="594"/>
      <c r="J165" s="594"/>
      <c r="K165" s="594"/>
      <c r="L165" s="594"/>
      <c r="M165" s="594"/>
      <c r="N165" s="594"/>
      <c r="O165" s="453"/>
      <c r="P165" s="453"/>
      <c r="Q165" s="453"/>
      <c r="R165" s="453"/>
      <c r="S165" s="453"/>
      <c r="T165" s="453"/>
      <c r="U165" s="453"/>
      <c r="V165" s="453"/>
      <c r="W165" s="453"/>
      <c r="X165" s="453"/>
      <c r="Y165" s="453"/>
      <c r="Z165" s="453"/>
      <c r="AA165" s="453"/>
      <c r="AB165" s="453"/>
      <c r="AC165" s="453"/>
      <c r="AD165" s="453"/>
      <c r="AE165" s="453"/>
      <c r="AF165" s="453"/>
    </row>
    <row r="166" spans="1:36" ht="27" customHeight="1">
      <c r="A166" s="600" t="s">
        <v>253</v>
      </c>
      <c r="B166" s="601"/>
      <c r="C166" s="454" t="s">
        <v>258</v>
      </c>
      <c r="D166" s="551"/>
      <c r="E166" s="551"/>
      <c r="F166" s="551"/>
      <c r="G166" s="551"/>
      <c r="H166" s="551"/>
      <c r="I166" s="551"/>
      <c r="J166" s="551"/>
      <c r="K166" s="551"/>
      <c r="L166" s="551"/>
      <c r="M166" s="551"/>
      <c r="N166" s="455"/>
      <c r="O166" s="508">
        <f t="shared" ref="O166:O173" si="12">IF(Q166="N/A",0,IF(Q166="Yes",2,IF(Q166="Partial",2,IF(Q166="No",2,IF(Q166="",2)))))</f>
        <v>2</v>
      </c>
      <c r="P166" s="509"/>
      <c r="Q166" s="603"/>
      <c r="R166" s="604"/>
      <c r="S166" s="529">
        <f t="shared" ref="S166:S173" si="13">IF(Q166="N/A",O166,IF(Q166="Yes",O166,IF(Q166="Partial",1,IF(Q166="No",0,IF(Q166="",0)))))</f>
        <v>0</v>
      </c>
      <c r="T166" s="529"/>
      <c r="U166" s="629"/>
      <c r="V166" s="630"/>
      <c r="W166" s="630"/>
      <c r="X166" s="630"/>
      <c r="Y166" s="630"/>
      <c r="Z166" s="630"/>
      <c r="AA166" s="630"/>
      <c r="AB166" s="630"/>
      <c r="AC166" s="631"/>
      <c r="AD166" s="520" t="s">
        <v>242</v>
      </c>
      <c r="AE166" s="521"/>
      <c r="AF166" s="522"/>
      <c r="AH166" s="159"/>
    </row>
    <row r="167" spans="1:36" ht="27.75" customHeight="1">
      <c r="A167" s="449" t="s">
        <v>257</v>
      </c>
      <c r="B167" s="449"/>
      <c r="C167" s="452" t="s">
        <v>1603</v>
      </c>
      <c r="D167" s="452"/>
      <c r="E167" s="452"/>
      <c r="F167" s="452"/>
      <c r="G167" s="452"/>
      <c r="H167" s="452"/>
      <c r="I167" s="452"/>
      <c r="J167" s="452"/>
      <c r="K167" s="452"/>
      <c r="L167" s="452"/>
      <c r="M167" s="452"/>
      <c r="N167" s="452"/>
      <c r="O167" s="508">
        <f t="shared" si="12"/>
        <v>2</v>
      </c>
      <c r="P167" s="509"/>
      <c r="Q167" s="542"/>
      <c r="R167" s="543"/>
      <c r="S167" s="529">
        <f t="shared" si="13"/>
        <v>0</v>
      </c>
      <c r="T167" s="529"/>
      <c r="U167" s="485"/>
      <c r="V167" s="485"/>
      <c r="W167" s="485"/>
      <c r="X167" s="485"/>
      <c r="Y167" s="485"/>
      <c r="Z167" s="485"/>
      <c r="AA167" s="485"/>
      <c r="AB167" s="485"/>
      <c r="AC167" s="485"/>
      <c r="AD167" s="638" t="s">
        <v>260</v>
      </c>
      <c r="AE167" s="638"/>
      <c r="AF167" s="638"/>
      <c r="AH167" s="159"/>
    </row>
    <row r="168" spans="1:36" ht="40.5" customHeight="1">
      <c r="A168" s="449" t="s">
        <v>259</v>
      </c>
      <c r="B168" s="449"/>
      <c r="C168" s="506" t="s">
        <v>262</v>
      </c>
      <c r="D168" s="794"/>
      <c r="E168" s="794"/>
      <c r="F168" s="794"/>
      <c r="G168" s="794"/>
      <c r="H168" s="794"/>
      <c r="I168" s="794"/>
      <c r="J168" s="794"/>
      <c r="K168" s="794"/>
      <c r="L168" s="794"/>
      <c r="M168" s="794"/>
      <c r="N168" s="507"/>
      <c r="O168" s="508">
        <f t="shared" si="12"/>
        <v>2</v>
      </c>
      <c r="P168" s="509"/>
      <c r="Q168" s="542"/>
      <c r="R168" s="543"/>
      <c r="S168" s="529">
        <f t="shared" si="13"/>
        <v>0</v>
      </c>
      <c r="T168" s="529"/>
      <c r="U168" s="485"/>
      <c r="V168" s="485"/>
      <c r="W168" s="485"/>
      <c r="X168" s="485"/>
      <c r="Y168" s="485"/>
      <c r="Z168" s="485"/>
      <c r="AA168" s="485"/>
      <c r="AB168" s="485"/>
      <c r="AC168" s="485"/>
      <c r="AD168" s="638" t="s">
        <v>260</v>
      </c>
      <c r="AE168" s="638"/>
      <c r="AF168" s="638"/>
      <c r="AH168" s="159"/>
    </row>
    <row r="169" spans="1:36" ht="13.5" customHeight="1">
      <c r="A169" s="449" t="s">
        <v>261</v>
      </c>
      <c r="B169" s="449"/>
      <c r="C169" s="703" t="s">
        <v>264</v>
      </c>
      <c r="D169" s="704"/>
      <c r="E169" s="704"/>
      <c r="F169" s="704"/>
      <c r="G169" s="704"/>
      <c r="H169" s="704"/>
      <c r="I169" s="704"/>
      <c r="J169" s="704"/>
      <c r="K169" s="704"/>
      <c r="L169" s="704"/>
      <c r="M169" s="704"/>
      <c r="N169" s="705"/>
      <c r="O169" s="508">
        <f t="shared" si="12"/>
        <v>2</v>
      </c>
      <c r="P169" s="509"/>
      <c r="Q169" s="542"/>
      <c r="R169" s="543"/>
      <c r="S169" s="529">
        <f t="shared" si="13"/>
        <v>0</v>
      </c>
      <c r="T169" s="529"/>
      <c r="U169" s="477"/>
      <c r="V169" s="478"/>
      <c r="W169" s="478"/>
      <c r="X169" s="478"/>
      <c r="Y169" s="478"/>
      <c r="Z169" s="478"/>
      <c r="AA169" s="478"/>
      <c r="AB169" s="478"/>
      <c r="AC169" s="479"/>
      <c r="AD169" s="638" t="s">
        <v>260</v>
      </c>
      <c r="AE169" s="638"/>
      <c r="AF169" s="638"/>
      <c r="AH169" s="159"/>
    </row>
    <row r="170" spans="1:36" ht="40.5" customHeight="1">
      <c r="A170" s="449" t="s">
        <v>263</v>
      </c>
      <c r="B170" s="449"/>
      <c r="C170" s="452" t="s">
        <v>266</v>
      </c>
      <c r="D170" s="452"/>
      <c r="E170" s="452"/>
      <c r="F170" s="452"/>
      <c r="G170" s="452"/>
      <c r="H170" s="452"/>
      <c r="I170" s="452"/>
      <c r="J170" s="452"/>
      <c r="K170" s="452"/>
      <c r="L170" s="452"/>
      <c r="M170" s="452"/>
      <c r="N170" s="452"/>
      <c r="O170" s="508">
        <f t="shared" si="12"/>
        <v>2</v>
      </c>
      <c r="P170" s="509"/>
      <c r="Q170" s="542"/>
      <c r="R170" s="543"/>
      <c r="S170" s="529">
        <f t="shared" si="13"/>
        <v>0</v>
      </c>
      <c r="T170" s="529"/>
      <c r="U170" s="485"/>
      <c r="V170" s="485"/>
      <c r="W170" s="485"/>
      <c r="X170" s="485"/>
      <c r="Y170" s="485"/>
      <c r="Z170" s="485"/>
      <c r="AA170" s="485"/>
      <c r="AB170" s="485"/>
      <c r="AC170" s="485"/>
      <c r="AD170" s="638" t="s">
        <v>260</v>
      </c>
      <c r="AE170" s="638"/>
      <c r="AF170" s="638"/>
      <c r="AH170" s="159"/>
    </row>
    <row r="171" spans="1:36" ht="27" customHeight="1">
      <c r="A171" s="503" t="s">
        <v>265</v>
      </c>
      <c r="B171" s="505"/>
      <c r="C171" s="506" t="s">
        <v>1604</v>
      </c>
      <c r="D171" s="794"/>
      <c r="E171" s="794"/>
      <c r="F171" s="794"/>
      <c r="G171" s="794"/>
      <c r="H171" s="794"/>
      <c r="I171" s="794"/>
      <c r="J171" s="794"/>
      <c r="K171" s="794"/>
      <c r="L171" s="794"/>
      <c r="M171" s="794"/>
      <c r="N171" s="507"/>
      <c r="O171" s="508">
        <f t="shared" si="12"/>
        <v>2</v>
      </c>
      <c r="P171" s="509"/>
      <c r="Q171" s="542"/>
      <c r="R171" s="543"/>
      <c r="S171" s="529">
        <f t="shared" si="13"/>
        <v>0</v>
      </c>
      <c r="T171" s="529"/>
      <c r="U171" s="477"/>
      <c r="V171" s="478"/>
      <c r="W171" s="478"/>
      <c r="X171" s="478"/>
      <c r="Y171" s="478"/>
      <c r="Z171" s="478"/>
      <c r="AA171" s="478"/>
      <c r="AB171" s="478"/>
      <c r="AC171" s="479"/>
      <c r="AD171" s="638" t="s">
        <v>260</v>
      </c>
      <c r="AE171" s="638"/>
      <c r="AF171" s="638"/>
      <c r="AH171" s="159"/>
    </row>
    <row r="172" spans="1:36" ht="40.5" customHeight="1">
      <c r="A172" s="449" t="s">
        <v>267</v>
      </c>
      <c r="B172" s="449"/>
      <c r="C172" s="452" t="s">
        <v>1639</v>
      </c>
      <c r="D172" s="452"/>
      <c r="E172" s="452"/>
      <c r="F172" s="452"/>
      <c r="G172" s="452"/>
      <c r="H172" s="452"/>
      <c r="I172" s="452"/>
      <c r="J172" s="452"/>
      <c r="K172" s="452"/>
      <c r="L172" s="452"/>
      <c r="M172" s="452"/>
      <c r="N172" s="452"/>
      <c r="O172" s="508">
        <f t="shared" si="12"/>
        <v>2</v>
      </c>
      <c r="P172" s="509"/>
      <c r="Q172" s="542"/>
      <c r="R172" s="543"/>
      <c r="S172" s="529">
        <f t="shared" si="13"/>
        <v>0</v>
      </c>
      <c r="T172" s="529"/>
      <c r="U172" s="485"/>
      <c r="V172" s="485"/>
      <c r="W172" s="485"/>
      <c r="X172" s="485"/>
      <c r="Y172" s="485"/>
      <c r="Z172" s="485"/>
      <c r="AA172" s="485"/>
      <c r="AB172" s="485"/>
      <c r="AC172" s="796"/>
      <c r="AD172" s="459" t="s">
        <v>269</v>
      </c>
      <c r="AE172" s="591"/>
      <c r="AF172" s="591"/>
      <c r="AH172" s="159"/>
    </row>
    <row r="173" spans="1:36" ht="40.5" customHeight="1">
      <c r="A173" s="449" t="s">
        <v>268</v>
      </c>
      <c r="B173" s="449"/>
      <c r="C173" s="557" t="s">
        <v>1640</v>
      </c>
      <c r="D173" s="557"/>
      <c r="E173" s="557"/>
      <c r="F173" s="557"/>
      <c r="G173" s="557"/>
      <c r="H173" s="557"/>
      <c r="I173" s="557"/>
      <c r="J173" s="557"/>
      <c r="K173" s="557"/>
      <c r="L173" s="557"/>
      <c r="M173" s="557"/>
      <c r="N173" s="557"/>
      <c r="O173" s="508">
        <f t="shared" si="12"/>
        <v>2</v>
      </c>
      <c r="P173" s="509"/>
      <c r="Q173" s="542"/>
      <c r="R173" s="543"/>
      <c r="S173" s="529">
        <f t="shared" si="13"/>
        <v>0</v>
      </c>
      <c r="T173" s="529"/>
      <c r="U173" s="485"/>
      <c r="V173" s="485"/>
      <c r="W173" s="485"/>
      <c r="X173" s="485"/>
      <c r="Y173" s="485"/>
      <c r="Z173" s="485"/>
      <c r="AA173" s="485"/>
      <c r="AB173" s="485"/>
      <c r="AC173" s="796"/>
      <c r="AD173" s="797" t="s">
        <v>269</v>
      </c>
      <c r="AE173" s="638"/>
      <c r="AF173" s="638"/>
      <c r="AH173" s="159"/>
    </row>
    <row r="174" spans="1:36" ht="40.5" customHeight="1">
      <c r="A174" s="600" t="s">
        <v>270</v>
      </c>
      <c r="B174" s="601"/>
      <c r="C174" s="782" t="s">
        <v>1641</v>
      </c>
      <c r="D174" s="640"/>
      <c r="E174" s="640"/>
      <c r="F174" s="640"/>
      <c r="G174" s="640"/>
      <c r="H174" s="640"/>
      <c r="I174" s="640"/>
      <c r="J174" s="640"/>
      <c r="K174" s="640"/>
      <c r="L174" s="640"/>
      <c r="M174" s="640"/>
      <c r="N174" s="641"/>
      <c r="O174" s="627">
        <f>IF(Q174="N/A",0,IF(Q174="Answer all sub questions",2,IF(Q174="All",2,IF(Q174="Some",2,IF(Q174="None",2,IF(Q174="",2))))))</f>
        <v>2</v>
      </c>
      <c r="P174" s="514"/>
      <c r="Q174" s="519" t="str">
        <f>IF(AJ177&gt;4,"Answer all sub questions",IF(AJ177=(3*1.001),"N/A",IF(AJ177&gt;=3,"Yes",IF(AJ177=2.002,"No",IF(AJ177=1.001,"No",IF(AJ177=0,"No",IF(AJ177&gt;=0.5,"Partial",IF(AJ177&lt;=2.5,"Partial"))))))))</f>
        <v>Answer all sub questions</v>
      </c>
      <c r="R174" s="519"/>
      <c r="S174" s="513">
        <f>IF(Q174="N/A",O174,IF(Q174="Answer all sub questions",0,IF(Q174="All",O174,IF(Q174="Some",1,IF(Q174="None",0,IF(Q174="",0))))))</f>
        <v>0</v>
      </c>
      <c r="T174" s="514"/>
      <c r="U174" s="475"/>
      <c r="V174" s="473"/>
      <c r="W174" s="473"/>
      <c r="X174" s="473"/>
      <c r="Y174" s="473"/>
      <c r="Z174" s="473"/>
      <c r="AA174" s="473"/>
      <c r="AB174" s="473"/>
      <c r="AC174" s="693"/>
      <c r="AD174" s="719" t="s">
        <v>260</v>
      </c>
      <c r="AE174" s="719"/>
      <c r="AF174" s="720"/>
      <c r="AH174" s="159"/>
    </row>
    <row r="175" spans="1:36" ht="13.5" customHeight="1">
      <c r="A175" s="494"/>
      <c r="B175" s="692"/>
      <c r="C175" s="162"/>
      <c r="D175" s="501" t="s">
        <v>1360</v>
      </c>
      <c r="E175" s="501"/>
      <c r="F175" s="501"/>
      <c r="G175" s="501"/>
      <c r="H175" s="501"/>
      <c r="I175" s="501"/>
      <c r="J175" s="501"/>
      <c r="K175" s="501"/>
      <c r="L175" s="501"/>
      <c r="M175" s="501"/>
      <c r="N175" s="783"/>
      <c r="O175" s="651"/>
      <c r="P175" s="516"/>
      <c r="Q175" s="542"/>
      <c r="R175" s="543"/>
      <c r="S175" s="515"/>
      <c r="T175" s="516"/>
      <c r="U175" s="475"/>
      <c r="V175" s="473"/>
      <c r="W175" s="473"/>
      <c r="X175" s="473"/>
      <c r="Y175" s="473"/>
      <c r="Z175" s="473"/>
      <c r="AA175" s="473"/>
      <c r="AB175" s="473"/>
      <c r="AC175" s="693"/>
      <c r="AD175" s="726"/>
      <c r="AE175" s="726"/>
      <c r="AF175" s="727"/>
      <c r="AH175" s="159"/>
      <c r="AI175" s="139">
        <f t="shared" ref="AI175" si="14">IF(Q175="",100,IF(Q175="Yes",1,IF(Q175="No",0,IF(Q175="Partial",0.5,IF(Q175="N/A",1.001)))))</f>
        <v>100</v>
      </c>
    </row>
    <row r="176" spans="1:36" ht="13.5" customHeight="1">
      <c r="A176" s="494"/>
      <c r="B176" s="692"/>
      <c r="C176" s="162"/>
      <c r="D176" s="501" t="s">
        <v>1361</v>
      </c>
      <c r="E176" s="501"/>
      <c r="F176" s="501"/>
      <c r="G176" s="501"/>
      <c r="H176" s="501"/>
      <c r="I176" s="501"/>
      <c r="J176" s="501"/>
      <c r="K176" s="501"/>
      <c r="L176" s="501"/>
      <c r="M176" s="501"/>
      <c r="N176" s="783"/>
      <c r="O176" s="651"/>
      <c r="P176" s="516"/>
      <c r="Q176" s="542"/>
      <c r="R176" s="543"/>
      <c r="S176" s="515"/>
      <c r="T176" s="516"/>
      <c r="U176" s="715"/>
      <c r="V176" s="716"/>
      <c r="W176" s="716"/>
      <c r="X176" s="716"/>
      <c r="Y176" s="716"/>
      <c r="Z176" s="716"/>
      <c r="AA176" s="716"/>
      <c r="AB176" s="716"/>
      <c r="AC176" s="724"/>
      <c r="AD176" s="726"/>
      <c r="AE176" s="726"/>
      <c r="AF176" s="727"/>
      <c r="AH176" s="159"/>
      <c r="AI176" s="139">
        <f>IF(Q176="",100,IF(Q176="Yes",1,IF(Q176="No",0,IF(Q176="Partial",0.5,IF(Q176="N/A",1.001)))))</f>
        <v>100</v>
      </c>
    </row>
    <row r="177" spans="1:36" ht="40.5" customHeight="1">
      <c r="A177" s="688"/>
      <c r="B177" s="689"/>
      <c r="C177" s="163"/>
      <c r="D177" s="792" t="s">
        <v>1362</v>
      </c>
      <c r="E177" s="792"/>
      <c r="F177" s="792"/>
      <c r="G177" s="792"/>
      <c r="H177" s="792"/>
      <c r="I177" s="792"/>
      <c r="J177" s="792"/>
      <c r="K177" s="792"/>
      <c r="L177" s="792"/>
      <c r="M177" s="792"/>
      <c r="N177" s="793"/>
      <c r="O177" s="628"/>
      <c r="P177" s="518"/>
      <c r="Q177" s="542"/>
      <c r="R177" s="543"/>
      <c r="S177" s="517"/>
      <c r="T177" s="518"/>
      <c r="U177" s="715"/>
      <c r="V177" s="716"/>
      <c r="W177" s="716"/>
      <c r="X177" s="716"/>
      <c r="Y177" s="716"/>
      <c r="Z177" s="716"/>
      <c r="AA177" s="716"/>
      <c r="AB177" s="716"/>
      <c r="AC177" s="724"/>
      <c r="AD177" s="722"/>
      <c r="AE177" s="722"/>
      <c r="AF177" s="723"/>
      <c r="AH177" s="159"/>
      <c r="AI177" s="139">
        <f>IF(Q177="",100,IF(Q177="Yes",1,IF(Q177="No",0,IF(Q177="Partial",0.5,IF(Q177="N/A",1.001)))))</f>
        <v>100</v>
      </c>
      <c r="AJ177" s="139">
        <f>SUM(AI175:AI177)</f>
        <v>300</v>
      </c>
    </row>
    <row r="178" spans="1:36" ht="27" customHeight="1">
      <c r="A178" s="449" t="s">
        <v>271</v>
      </c>
      <c r="B178" s="449"/>
      <c r="C178" s="795" t="s">
        <v>1605</v>
      </c>
      <c r="D178" s="795"/>
      <c r="E178" s="795"/>
      <c r="F178" s="795"/>
      <c r="G178" s="795"/>
      <c r="H178" s="795"/>
      <c r="I178" s="795"/>
      <c r="J178" s="795"/>
      <c r="K178" s="795"/>
      <c r="L178" s="795"/>
      <c r="M178" s="795"/>
      <c r="N178" s="795"/>
      <c r="O178" s="508">
        <f>IF(Q178="N/A",0,IF(Q178="Yes",2,IF(Q178="Partial",2,IF(Q178="No",2,IF(Q178="",2)))))</f>
        <v>2</v>
      </c>
      <c r="P178" s="509"/>
      <c r="Q178" s="542"/>
      <c r="R178" s="543"/>
      <c r="S178" s="529">
        <f>IF(Q178="N/A",O178,IF(Q178="Yes",O178,IF(Q178="Partial",1,IF(Q178="No",0,IF(Q178="",0)))))</f>
        <v>0</v>
      </c>
      <c r="T178" s="529"/>
      <c r="U178" s="485"/>
      <c r="V178" s="485"/>
      <c r="W178" s="485"/>
      <c r="X178" s="485"/>
      <c r="Y178" s="485"/>
      <c r="Z178" s="485"/>
      <c r="AA178" s="485"/>
      <c r="AB178" s="485"/>
      <c r="AC178" s="796"/>
      <c r="AD178" s="797" t="s">
        <v>260</v>
      </c>
      <c r="AE178" s="638"/>
      <c r="AF178" s="638"/>
      <c r="AH178" s="159"/>
    </row>
    <row r="179" spans="1:36" ht="67.5" customHeight="1">
      <c r="A179" s="449" t="s">
        <v>272</v>
      </c>
      <c r="B179" s="449"/>
      <c r="C179" s="557" t="s">
        <v>1642</v>
      </c>
      <c r="D179" s="557"/>
      <c r="E179" s="557"/>
      <c r="F179" s="557"/>
      <c r="G179" s="557"/>
      <c r="H179" s="557"/>
      <c r="I179" s="557"/>
      <c r="J179" s="557"/>
      <c r="K179" s="557"/>
      <c r="L179" s="557"/>
      <c r="M179" s="557"/>
      <c r="N179" s="557"/>
      <c r="O179" s="508">
        <f>IF(Q179="N/A",0,IF(Q179="Yes",2,IF(Q179="Partial",2,IF(Q179="No",2,IF(Q179="",2)))))</f>
        <v>2</v>
      </c>
      <c r="P179" s="509"/>
      <c r="Q179" s="542"/>
      <c r="R179" s="543"/>
      <c r="S179" s="529">
        <f>IF(Q179="N/A",O179,IF(Q179="Yes",O179,IF(Q179="Partial",1,IF(Q179="No",0,IF(Q179="",0)))))</f>
        <v>0</v>
      </c>
      <c r="T179" s="529"/>
      <c r="U179" s="485"/>
      <c r="V179" s="485"/>
      <c r="W179" s="485"/>
      <c r="X179" s="485"/>
      <c r="Y179" s="485"/>
      <c r="Z179" s="485"/>
      <c r="AA179" s="485"/>
      <c r="AB179" s="485"/>
      <c r="AC179" s="796"/>
      <c r="AD179" s="797" t="s">
        <v>260</v>
      </c>
      <c r="AE179" s="638"/>
      <c r="AF179" s="638"/>
      <c r="AH179" s="159"/>
    </row>
    <row r="180" spans="1:36" ht="27" customHeight="1">
      <c r="A180" s="649" t="s">
        <v>1636</v>
      </c>
      <c r="B180" s="598"/>
      <c r="C180" s="598"/>
      <c r="D180" s="598"/>
      <c r="E180" s="598"/>
      <c r="F180" s="598"/>
      <c r="G180" s="598"/>
      <c r="H180" s="598"/>
      <c r="I180" s="598"/>
      <c r="J180" s="598"/>
      <c r="K180" s="598"/>
      <c r="L180" s="598"/>
      <c r="M180" s="598"/>
      <c r="N180" s="598"/>
      <c r="O180" s="598"/>
      <c r="P180" s="598"/>
      <c r="Q180" s="598"/>
      <c r="R180" s="598"/>
      <c r="S180" s="598"/>
      <c r="T180" s="598"/>
      <c r="U180" s="598"/>
      <c r="V180" s="598"/>
      <c r="W180" s="598"/>
      <c r="X180" s="598"/>
      <c r="Y180" s="598"/>
      <c r="Z180" s="598"/>
      <c r="AA180" s="598"/>
      <c r="AB180" s="598"/>
      <c r="AC180" s="598"/>
      <c r="AD180" s="598"/>
      <c r="AE180" s="598"/>
      <c r="AF180" s="599"/>
    </row>
    <row r="181" spans="1:36" ht="40.5" customHeight="1">
      <c r="A181" s="600" t="s">
        <v>273</v>
      </c>
      <c r="B181" s="601"/>
      <c r="C181" s="782" t="s">
        <v>275</v>
      </c>
      <c r="D181" s="640"/>
      <c r="E181" s="640"/>
      <c r="F181" s="640"/>
      <c r="G181" s="640"/>
      <c r="H181" s="640"/>
      <c r="I181" s="640"/>
      <c r="J181" s="640"/>
      <c r="K181" s="640"/>
      <c r="L181" s="640"/>
      <c r="M181" s="640"/>
      <c r="N181" s="641"/>
      <c r="O181" s="627">
        <f>IF(Q181="N/A",0,IF(Q181="Answer all sub questions",2,IF(Q181="Yes",2,IF(Q181="Partial",2,IF(Q181="No",2,IF(Q181="",2))))))</f>
        <v>2</v>
      </c>
      <c r="P181" s="514"/>
      <c r="Q181" s="519" t="str">
        <f>IF(AJ183&gt;3,"Answer all sub questions",IF(AJ183=(2*1.001),"N/A",IF(AJ183&gt;=2,"Yes",IF(AJ183=1.001,"No",IF(AJ183=0,"No",IF(AJ183&gt;=0.5,"Partial",IF(AJ183&lt;=1.5,"Partial")))))))</f>
        <v>Answer all sub questions</v>
      </c>
      <c r="R181" s="519"/>
      <c r="S181" s="513">
        <f>IF(Q181="N/A",O181,IF(Q181="Answer all sub questions",0,IF(Q181="Yes",O181,IF(Q181="Partial",1,IF(Q181="No",0,IF(Q181="",0))))))</f>
        <v>0</v>
      </c>
      <c r="T181" s="514"/>
      <c r="U181" s="475"/>
      <c r="V181" s="473"/>
      <c r="W181" s="473"/>
      <c r="X181" s="473"/>
      <c r="Y181" s="473"/>
      <c r="Z181" s="473"/>
      <c r="AA181" s="473"/>
      <c r="AB181" s="473"/>
      <c r="AC181" s="693"/>
      <c r="AD181" s="719" t="s">
        <v>260</v>
      </c>
      <c r="AE181" s="719"/>
      <c r="AF181" s="720"/>
      <c r="AH181" s="159"/>
    </row>
    <row r="182" spans="1:36" ht="13.5" customHeight="1">
      <c r="A182" s="494"/>
      <c r="B182" s="692"/>
      <c r="C182" s="162"/>
      <c r="D182" s="798" t="s">
        <v>1748</v>
      </c>
      <c r="E182" s="798"/>
      <c r="F182" s="798"/>
      <c r="G182" s="798"/>
      <c r="H182" s="798"/>
      <c r="I182" s="798"/>
      <c r="J182" s="798"/>
      <c r="K182" s="798"/>
      <c r="L182" s="798"/>
      <c r="M182" s="798"/>
      <c r="N182" s="799"/>
      <c r="O182" s="651"/>
      <c r="P182" s="516"/>
      <c r="Q182" s="542"/>
      <c r="R182" s="543"/>
      <c r="S182" s="515"/>
      <c r="T182" s="516"/>
      <c r="U182" s="475"/>
      <c r="V182" s="473"/>
      <c r="W182" s="473"/>
      <c r="X182" s="473"/>
      <c r="Y182" s="473"/>
      <c r="Z182" s="473"/>
      <c r="AA182" s="473"/>
      <c r="AB182" s="473"/>
      <c r="AC182" s="693"/>
      <c r="AD182" s="726"/>
      <c r="AE182" s="726"/>
      <c r="AF182" s="727"/>
      <c r="AH182" s="159"/>
      <c r="AI182" s="139">
        <f t="shared" ref="AI182" si="15">IF(Q182="",100,IF(Q182="Yes",1,IF(Q182="No",0,IF(Q182="Partial",0.5,IF(Q182="N/A",1.001)))))</f>
        <v>100</v>
      </c>
    </row>
    <row r="183" spans="1:36" ht="13.5" customHeight="1">
      <c r="A183" s="688"/>
      <c r="B183" s="689"/>
      <c r="C183" s="171"/>
      <c r="D183" s="800" t="s">
        <v>1749</v>
      </c>
      <c r="E183" s="800"/>
      <c r="F183" s="800"/>
      <c r="G183" s="800"/>
      <c r="H183" s="800"/>
      <c r="I183" s="800"/>
      <c r="J183" s="800"/>
      <c r="K183" s="800"/>
      <c r="L183" s="800"/>
      <c r="M183" s="800"/>
      <c r="N183" s="801"/>
      <c r="O183" s="628"/>
      <c r="P183" s="518"/>
      <c r="Q183" s="542"/>
      <c r="R183" s="543"/>
      <c r="S183" s="517"/>
      <c r="T183" s="518"/>
      <c r="U183" s="715"/>
      <c r="V183" s="716"/>
      <c r="W183" s="716"/>
      <c r="X183" s="716"/>
      <c r="Y183" s="716"/>
      <c r="Z183" s="716"/>
      <c r="AA183" s="716"/>
      <c r="AB183" s="716"/>
      <c r="AC183" s="724"/>
      <c r="AD183" s="722"/>
      <c r="AE183" s="722"/>
      <c r="AF183" s="723"/>
      <c r="AH183" s="159"/>
      <c r="AI183" s="139">
        <f>IF(Q183="",100,IF(Q183="Yes",1,IF(Q183="No",0,IF(Q183="Partial",0.5,IF(Q183="N/A",1.001)))))</f>
        <v>100</v>
      </c>
      <c r="AJ183" s="139">
        <f>SUM(AI182:AI183)</f>
        <v>200</v>
      </c>
    </row>
    <row r="184" spans="1:36" ht="40.5" customHeight="1">
      <c r="A184" s="600" t="s">
        <v>274</v>
      </c>
      <c r="B184" s="601"/>
      <c r="C184" s="782" t="s">
        <v>1498</v>
      </c>
      <c r="D184" s="640"/>
      <c r="E184" s="640"/>
      <c r="F184" s="640"/>
      <c r="G184" s="640"/>
      <c r="H184" s="640"/>
      <c r="I184" s="640"/>
      <c r="J184" s="640"/>
      <c r="K184" s="640"/>
      <c r="L184" s="640"/>
      <c r="M184" s="640"/>
      <c r="N184" s="641"/>
      <c r="O184" s="627">
        <f>IF(Q184="N/A",0,IF(Q184="Answer all sub questions",2,IF(Q184="Yes",2,IF(Q184="Partial",2,IF(Q184="No",2,IF(Q184="",2))))))</f>
        <v>2</v>
      </c>
      <c r="P184" s="514"/>
      <c r="Q184" s="519" t="str">
        <f>IF(AJ186&gt;3,"Answer all sub questions",IF(AJ186=(2*1.001),"N/A",IF(AJ186&gt;=2,"Yes",IF(AJ186=1.001,"No",IF(AJ186=0,"No",IF(AJ186&gt;=0.5,"Partial",IF(AJ186&lt;=1.5,"Partial")))))))</f>
        <v>Answer all sub questions</v>
      </c>
      <c r="R184" s="519"/>
      <c r="S184" s="513">
        <f>IF(Q184="N/A",O184,IF(Q184="Answer all sub questions",0,IF(Q184="Yes",O184,IF(Q184="Partial",1,IF(Q184="No",0,IF(Q184="",0))))))</f>
        <v>0</v>
      </c>
      <c r="T184" s="514"/>
      <c r="U184" s="475"/>
      <c r="V184" s="473"/>
      <c r="W184" s="473"/>
      <c r="X184" s="473"/>
      <c r="Y184" s="473"/>
      <c r="Z184" s="473"/>
      <c r="AA184" s="473"/>
      <c r="AB184" s="473"/>
      <c r="AC184" s="693"/>
      <c r="AD184" s="719" t="s">
        <v>260</v>
      </c>
      <c r="AE184" s="719"/>
      <c r="AF184" s="720"/>
      <c r="AH184" s="159"/>
    </row>
    <row r="185" spans="1:36" ht="13.5" customHeight="1">
      <c r="A185" s="494"/>
      <c r="B185" s="692"/>
      <c r="C185" s="162"/>
      <c r="D185" s="798" t="s">
        <v>63</v>
      </c>
      <c r="E185" s="798"/>
      <c r="F185" s="798"/>
      <c r="G185" s="798"/>
      <c r="H185" s="798"/>
      <c r="I185" s="798"/>
      <c r="J185" s="798"/>
      <c r="K185" s="798"/>
      <c r="L185" s="798"/>
      <c r="M185" s="798"/>
      <c r="N185" s="799"/>
      <c r="O185" s="651"/>
      <c r="P185" s="516"/>
      <c r="Q185" s="542"/>
      <c r="R185" s="543"/>
      <c r="S185" s="515"/>
      <c r="T185" s="516"/>
      <c r="U185" s="477"/>
      <c r="V185" s="478"/>
      <c r="W185" s="478"/>
      <c r="X185" s="478"/>
      <c r="Y185" s="478"/>
      <c r="Z185" s="478"/>
      <c r="AA185" s="478"/>
      <c r="AB185" s="478"/>
      <c r="AC185" s="694"/>
      <c r="AD185" s="726"/>
      <c r="AE185" s="726"/>
      <c r="AF185" s="727"/>
      <c r="AH185" s="159"/>
      <c r="AI185" s="139">
        <f t="shared" ref="AI185" si="16">IF(Q185="",100,IF(Q185="Yes",1,IF(Q185="No",0,IF(Q185="Partial",0.5,IF(Q185="N/A",1.001)))))</f>
        <v>100</v>
      </c>
    </row>
    <row r="186" spans="1:36" ht="13.5" customHeight="1">
      <c r="A186" s="688"/>
      <c r="B186" s="689"/>
      <c r="C186" s="163"/>
      <c r="D186" s="802" t="s">
        <v>62</v>
      </c>
      <c r="E186" s="802"/>
      <c r="F186" s="802"/>
      <c r="G186" s="802"/>
      <c r="H186" s="802"/>
      <c r="I186" s="802"/>
      <c r="J186" s="802"/>
      <c r="K186" s="802"/>
      <c r="L186" s="802"/>
      <c r="M186" s="802"/>
      <c r="N186" s="803"/>
      <c r="O186" s="628"/>
      <c r="P186" s="518"/>
      <c r="Q186" s="542"/>
      <c r="R186" s="543"/>
      <c r="S186" s="517"/>
      <c r="T186" s="518"/>
      <c r="U186" s="715"/>
      <c r="V186" s="716"/>
      <c r="W186" s="716"/>
      <c r="X186" s="716"/>
      <c r="Y186" s="716"/>
      <c r="Z186" s="716"/>
      <c r="AA186" s="716"/>
      <c r="AB186" s="716"/>
      <c r="AC186" s="724"/>
      <c r="AD186" s="722"/>
      <c r="AE186" s="722"/>
      <c r="AF186" s="723"/>
      <c r="AH186" s="159"/>
      <c r="AI186" s="139">
        <f>IF(Q186="",100,IF(Q186="Yes",1,IF(Q186="No",0,IF(Q186="Partial",0.5,IF(Q186="N/A",1.001)))))</f>
        <v>100</v>
      </c>
      <c r="AJ186" s="139">
        <f>SUM(AI185:AI186)</f>
        <v>200</v>
      </c>
    </row>
    <row r="187" spans="1:36" ht="40.5" customHeight="1">
      <c r="A187" s="454" t="s">
        <v>276</v>
      </c>
      <c r="B187" s="455"/>
      <c r="C187" s="558" t="s">
        <v>1606</v>
      </c>
      <c r="D187" s="558"/>
      <c r="E187" s="558"/>
      <c r="F187" s="558"/>
      <c r="G187" s="558"/>
      <c r="H187" s="558"/>
      <c r="I187" s="558"/>
      <c r="J187" s="558"/>
      <c r="K187" s="558"/>
      <c r="L187" s="558"/>
      <c r="M187" s="558"/>
      <c r="N187" s="559"/>
      <c r="O187" s="513">
        <f>IF(Q187="N/A",0,IF(Q187="Answer all sub questions",2,IF(Q187="Yes",2,IF(Q187="Partial",2,IF(Q187="No",2,IF(Q187="",2))))))</f>
        <v>2</v>
      </c>
      <c r="P187" s="514"/>
      <c r="Q187" s="519" t="str">
        <f>IF(AJ195&gt;9,"Answer all sub questions",IF(AJ195=8.008,"N/A",IF(AJ195&gt;=8,"Yes",IF(AJ195=7.007,"No",IF(AJ195=6.006,"No",IF(AJ195=5.005,"No",IF(AJ195=4.004,"No",IF(AJ195=3.003,"No",IF(AJ195=2.002,"No",IF(AJ195=1.001,"No",IF(AJ195=0,"No",IF(AJ195&gt;=0.5,"Partial",IF(AJ195&lt;=7.5,"Partial")))))))))))))</f>
        <v>Answer all sub questions</v>
      </c>
      <c r="R187" s="519"/>
      <c r="S187" s="513">
        <f>IF(Q187="N/A",O187,IF(Q187="Answer all sub questions",0,IF(Q187="Yes",O187,IF(Q187="Partial",1,IF(Q187="No",0,IF(Q187="",0))))))</f>
        <v>0</v>
      </c>
      <c r="T187" s="514"/>
      <c r="U187" s="475"/>
      <c r="V187" s="473"/>
      <c r="W187" s="473"/>
      <c r="X187" s="473"/>
      <c r="Y187" s="473"/>
      <c r="Z187" s="473"/>
      <c r="AA187" s="473"/>
      <c r="AB187" s="473"/>
      <c r="AC187" s="693"/>
      <c r="AD187" s="719" t="s">
        <v>260</v>
      </c>
      <c r="AE187" s="719"/>
      <c r="AF187" s="720"/>
      <c r="AH187" s="159"/>
      <c r="AJ187" s="159"/>
    </row>
    <row r="188" spans="1:36" ht="13.5" customHeight="1">
      <c r="A188" s="463"/>
      <c r="B188" s="465"/>
      <c r="C188" s="172"/>
      <c r="D188" s="501" t="s">
        <v>1750</v>
      </c>
      <c r="E188" s="558"/>
      <c r="F188" s="558"/>
      <c r="G188" s="558"/>
      <c r="H188" s="558"/>
      <c r="I188" s="558"/>
      <c r="J188" s="558"/>
      <c r="K188" s="558"/>
      <c r="L188" s="558"/>
      <c r="M188" s="558"/>
      <c r="N188" s="559"/>
      <c r="O188" s="515"/>
      <c r="P188" s="516"/>
      <c r="Q188" s="542"/>
      <c r="R188" s="543"/>
      <c r="S188" s="515"/>
      <c r="T188" s="516"/>
      <c r="U188" s="475"/>
      <c r="V188" s="473"/>
      <c r="W188" s="473"/>
      <c r="X188" s="473"/>
      <c r="Y188" s="473"/>
      <c r="Z188" s="473"/>
      <c r="AA188" s="473"/>
      <c r="AB188" s="473"/>
      <c r="AC188" s="693"/>
      <c r="AD188" s="726"/>
      <c r="AE188" s="726"/>
      <c r="AF188" s="727"/>
      <c r="AH188" s="159"/>
      <c r="AI188" s="139">
        <f>IF(Q188="",100,IF(Q188="Yes",1,IF(Q188="No",0,IF(Q188="Partial",0.5,IF(Q188="N/A",1.001)))))</f>
        <v>100</v>
      </c>
      <c r="AJ188" s="159"/>
    </row>
    <row r="189" spans="1:36" ht="13.5" customHeight="1">
      <c r="A189" s="463"/>
      <c r="B189" s="465"/>
      <c r="C189" s="172"/>
      <c r="D189" s="501" t="s">
        <v>1751</v>
      </c>
      <c r="E189" s="558"/>
      <c r="F189" s="558"/>
      <c r="G189" s="558"/>
      <c r="H189" s="558"/>
      <c r="I189" s="558"/>
      <c r="J189" s="558"/>
      <c r="K189" s="558"/>
      <c r="L189" s="558"/>
      <c r="M189" s="558"/>
      <c r="N189" s="559"/>
      <c r="O189" s="515"/>
      <c r="P189" s="516"/>
      <c r="Q189" s="542"/>
      <c r="R189" s="543"/>
      <c r="S189" s="515"/>
      <c r="T189" s="516"/>
      <c r="U189" s="475"/>
      <c r="V189" s="473"/>
      <c r="W189" s="473"/>
      <c r="X189" s="473"/>
      <c r="Y189" s="473"/>
      <c r="Z189" s="473"/>
      <c r="AA189" s="473"/>
      <c r="AB189" s="473"/>
      <c r="AC189" s="693"/>
      <c r="AD189" s="726"/>
      <c r="AE189" s="726"/>
      <c r="AF189" s="727"/>
      <c r="AH189" s="159"/>
      <c r="AI189" s="139">
        <f>IF(Q189="",100,IF(Q189="Yes",1,IF(Q189="No",0,IF(Q189="Partial",0.5,IF(Q189="N/A",1.001)))))</f>
        <v>100</v>
      </c>
      <c r="AJ189" s="159"/>
    </row>
    <row r="190" spans="1:36" ht="13.5" customHeight="1">
      <c r="A190" s="463"/>
      <c r="B190" s="465"/>
      <c r="C190" s="172"/>
      <c r="D190" s="501" t="s">
        <v>1752</v>
      </c>
      <c r="E190" s="558"/>
      <c r="F190" s="558"/>
      <c r="G190" s="558"/>
      <c r="H190" s="558"/>
      <c r="I190" s="558"/>
      <c r="J190" s="558"/>
      <c r="K190" s="558"/>
      <c r="L190" s="558"/>
      <c r="M190" s="558"/>
      <c r="N190" s="559"/>
      <c r="O190" s="515"/>
      <c r="P190" s="516"/>
      <c r="Q190" s="542"/>
      <c r="R190" s="543"/>
      <c r="S190" s="515"/>
      <c r="T190" s="516"/>
      <c r="U190" s="475"/>
      <c r="V190" s="473"/>
      <c r="W190" s="473"/>
      <c r="X190" s="473"/>
      <c r="Y190" s="473"/>
      <c r="Z190" s="473"/>
      <c r="AA190" s="473"/>
      <c r="AB190" s="473"/>
      <c r="AC190" s="693"/>
      <c r="AD190" s="726"/>
      <c r="AE190" s="726"/>
      <c r="AF190" s="727"/>
      <c r="AH190" s="159"/>
      <c r="AI190" s="139">
        <f>IF(Q190="",100,IF(Q190="Yes",1,IF(Q190="No",0,IF(Q190="Partial",0.5,IF(Q190="N/A",1.001)))))</f>
        <v>100</v>
      </c>
      <c r="AJ190" s="159"/>
    </row>
    <row r="191" spans="1:36" ht="13.5" customHeight="1">
      <c r="A191" s="463"/>
      <c r="B191" s="465"/>
      <c r="C191" s="172"/>
      <c r="D191" s="501" t="s">
        <v>1753</v>
      </c>
      <c r="E191" s="558"/>
      <c r="F191" s="558"/>
      <c r="G191" s="558"/>
      <c r="H191" s="558"/>
      <c r="I191" s="558"/>
      <c r="J191" s="558"/>
      <c r="K191" s="558"/>
      <c r="L191" s="558"/>
      <c r="M191" s="558"/>
      <c r="N191" s="559"/>
      <c r="O191" s="515"/>
      <c r="P191" s="516"/>
      <c r="Q191" s="542"/>
      <c r="R191" s="543"/>
      <c r="S191" s="515"/>
      <c r="T191" s="516"/>
      <c r="U191" s="475"/>
      <c r="V191" s="473"/>
      <c r="W191" s="473"/>
      <c r="X191" s="473"/>
      <c r="Y191" s="473"/>
      <c r="Z191" s="473"/>
      <c r="AA191" s="473"/>
      <c r="AB191" s="473"/>
      <c r="AC191" s="693"/>
      <c r="AD191" s="726"/>
      <c r="AE191" s="726"/>
      <c r="AF191" s="727"/>
      <c r="AH191" s="159"/>
      <c r="AI191" s="139">
        <f>IF(Q191="",100,IF(Q191="Yes",1,IF(Q191="No",0,IF(Q191="Partial",0.5,IF(Q191="N/A",1.001)))))</f>
        <v>100</v>
      </c>
      <c r="AJ191" s="159"/>
    </row>
    <row r="192" spans="1:36" ht="13.5" customHeight="1">
      <c r="A192" s="463"/>
      <c r="B192" s="465"/>
      <c r="C192" s="172"/>
      <c r="D192" s="501" t="s">
        <v>1754</v>
      </c>
      <c r="E192" s="558"/>
      <c r="F192" s="558"/>
      <c r="G192" s="558"/>
      <c r="H192" s="558"/>
      <c r="I192" s="558"/>
      <c r="J192" s="558"/>
      <c r="K192" s="558"/>
      <c r="L192" s="558"/>
      <c r="M192" s="558"/>
      <c r="N192" s="559"/>
      <c r="O192" s="515"/>
      <c r="P192" s="516"/>
      <c r="Q192" s="542"/>
      <c r="R192" s="543"/>
      <c r="S192" s="515"/>
      <c r="T192" s="516"/>
      <c r="U192" s="475"/>
      <c r="V192" s="473"/>
      <c r="W192" s="473"/>
      <c r="X192" s="473"/>
      <c r="Y192" s="473"/>
      <c r="Z192" s="473"/>
      <c r="AA192" s="473"/>
      <c r="AB192" s="473"/>
      <c r="AC192" s="693"/>
      <c r="AD192" s="726"/>
      <c r="AE192" s="726"/>
      <c r="AF192" s="727"/>
      <c r="AH192" s="159"/>
      <c r="AI192" s="139">
        <f>IF(Q192="",100,IF(Q192="Yes",1,IF(Q192="No",0,IF(Q192="Partial",0.5,IF(Q192="N/A",1.001)))))</f>
        <v>100</v>
      </c>
    </row>
    <row r="193" spans="1:36" ht="13.5" customHeight="1">
      <c r="A193" s="463"/>
      <c r="B193" s="465"/>
      <c r="C193" s="172"/>
      <c r="D193" s="501" t="s">
        <v>1755</v>
      </c>
      <c r="E193" s="558"/>
      <c r="F193" s="558"/>
      <c r="G193" s="558"/>
      <c r="H193" s="558"/>
      <c r="I193" s="558"/>
      <c r="J193" s="558"/>
      <c r="K193" s="558"/>
      <c r="L193" s="558"/>
      <c r="M193" s="558"/>
      <c r="N193" s="559"/>
      <c r="O193" s="515"/>
      <c r="P193" s="516"/>
      <c r="Q193" s="542"/>
      <c r="R193" s="543"/>
      <c r="S193" s="515"/>
      <c r="T193" s="516"/>
      <c r="U193" s="475"/>
      <c r="V193" s="473"/>
      <c r="W193" s="473"/>
      <c r="X193" s="473"/>
      <c r="Y193" s="473"/>
      <c r="Z193" s="473"/>
      <c r="AA193" s="473"/>
      <c r="AB193" s="473"/>
      <c r="AC193" s="693"/>
      <c r="AD193" s="726"/>
      <c r="AE193" s="726"/>
      <c r="AF193" s="727"/>
      <c r="AH193" s="159"/>
      <c r="AI193" s="139">
        <f t="shared" ref="AI193:AI195" si="17">IF(Q193="",100,IF(Q193="Yes",1,IF(Q193="No",0,IF(Q193="Partial",0.5,IF(Q193="N/A",1.001)))))</f>
        <v>100</v>
      </c>
    </row>
    <row r="194" spans="1:36" ht="13.5" customHeight="1">
      <c r="A194" s="463"/>
      <c r="B194" s="465"/>
      <c r="C194" s="172"/>
      <c r="D194" s="501" t="s">
        <v>1756</v>
      </c>
      <c r="E194" s="558"/>
      <c r="F194" s="558"/>
      <c r="G194" s="558"/>
      <c r="H194" s="558"/>
      <c r="I194" s="558"/>
      <c r="J194" s="558"/>
      <c r="K194" s="558"/>
      <c r="L194" s="558"/>
      <c r="M194" s="558"/>
      <c r="N194" s="559"/>
      <c r="O194" s="515"/>
      <c r="P194" s="516"/>
      <c r="Q194" s="542"/>
      <c r="R194" s="543"/>
      <c r="S194" s="515"/>
      <c r="T194" s="516"/>
      <c r="U194" s="475"/>
      <c r="V194" s="473"/>
      <c r="W194" s="473"/>
      <c r="X194" s="473"/>
      <c r="Y194" s="473"/>
      <c r="Z194" s="473"/>
      <c r="AA194" s="473"/>
      <c r="AB194" s="473"/>
      <c r="AC194" s="693"/>
      <c r="AD194" s="726"/>
      <c r="AE194" s="726"/>
      <c r="AF194" s="727"/>
      <c r="AH194" s="159"/>
      <c r="AI194" s="139">
        <f t="shared" si="17"/>
        <v>100</v>
      </c>
    </row>
    <row r="195" spans="1:36" ht="13.5" customHeight="1">
      <c r="A195" s="553"/>
      <c r="B195" s="596"/>
      <c r="C195" s="172"/>
      <c r="D195" s="501" t="s">
        <v>1757</v>
      </c>
      <c r="E195" s="558"/>
      <c r="F195" s="558"/>
      <c r="G195" s="558"/>
      <c r="H195" s="558"/>
      <c r="I195" s="558"/>
      <c r="J195" s="558"/>
      <c r="K195" s="558"/>
      <c r="L195" s="558"/>
      <c r="M195" s="558"/>
      <c r="N195" s="559"/>
      <c r="O195" s="517"/>
      <c r="P195" s="518"/>
      <c r="Q195" s="542"/>
      <c r="R195" s="543"/>
      <c r="S195" s="517"/>
      <c r="T195" s="518"/>
      <c r="U195" s="475"/>
      <c r="V195" s="473"/>
      <c r="W195" s="473"/>
      <c r="X195" s="473"/>
      <c r="Y195" s="473"/>
      <c r="Z195" s="473"/>
      <c r="AA195" s="473"/>
      <c r="AB195" s="473"/>
      <c r="AC195" s="693"/>
      <c r="AD195" s="722"/>
      <c r="AE195" s="722"/>
      <c r="AF195" s="723"/>
      <c r="AH195" s="159"/>
      <c r="AI195" s="139">
        <f t="shared" si="17"/>
        <v>100</v>
      </c>
      <c r="AJ195" s="159">
        <f>SUM(AI188:AI195)</f>
        <v>800</v>
      </c>
    </row>
    <row r="196" spans="1:36" ht="54" customHeight="1">
      <c r="A196" s="454" t="s">
        <v>277</v>
      </c>
      <c r="B196" s="455"/>
      <c r="C196" s="558" t="s">
        <v>1624</v>
      </c>
      <c r="D196" s="558"/>
      <c r="E196" s="558"/>
      <c r="F196" s="558"/>
      <c r="G196" s="558"/>
      <c r="H196" s="558"/>
      <c r="I196" s="558"/>
      <c r="J196" s="558"/>
      <c r="K196" s="558"/>
      <c r="L196" s="558"/>
      <c r="M196" s="558"/>
      <c r="N196" s="559"/>
      <c r="O196" s="508">
        <f>IF(Q196="N/A",0,IF(Q196="Yes",2,IF(Q196="Partial",2,IF(Q196="No",2,IF(Q196="",2)))))</f>
        <v>2</v>
      </c>
      <c r="P196" s="509"/>
      <c r="Q196" s="542"/>
      <c r="R196" s="543"/>
      <c r="S196" s="529">
        <f>IF(Q196="N/A",O196,IF(Q196="Yes",O196,IF(Q196="Partial",1,IF(Q196="No",0,IF(Q196="",0)))))</f>
        <v>0</v>
      </c>
      <c r="T196" s="529"/>
      <c r="U196" s="475"/>
      <c r="V196" s="473"/>
      <c r="W196" s="473"/>
      <c r="X196" s="473"/>
      <c r="Y196" s="473"/>
      <c r="Z196" s="473"/>
      <c r="AA196" s="473"/>
      <c r="AB196" s="473"/>
      <c r="AC196" s="693"/>
      <c r="AD196" s="719" t="s">
        <v>260</v>
      </c>
      <c r="AE196" s="719"/>
      <c r="AF196" s="720"/>
      <c r="AH196" s="159"/>
      <c r="AJ196" s="159"/>
    </row>
    <row r="197" spans="1:36" ht="67.5" customHeight="1">
      <c r="A197" s="600" t="s">
        <v>278</v>
      </c>
      <c r="B197" s="601"/>
      <c r="C197" s="454" t="s">
        <v>1631</v>
      </c>
      <c r="D197" s="551"/>
      <c r="E197" s="551"/>
      <c r="F197" s="551"/>
      <c r="G197" s="551"/>
      <c r="H197" s="551"/>
      <c r="I197" s="551"/>
      <c r="J197" s="551"/>
      <c r="K197" s="551"/>
      <c r="L197" s="551"/>
      <c r="M197" s="551"/>
      <c r="N197" s="455"/>
      <c r="O197" s="508">
        <f>IF(Q197="N/A",0,IF(Q197="Yes",2,IF(Q197="Partial",2,IF(Q197="No",2,IF(Q197="",2)))))</f>
        <v>2</v>
      </c>
      <c r="P197" s="509"/>
      <c r="Q197" s="542"/>
      <c r="R197" s="543"/>
      <c r="S197" s="529">
        <f>IF(Q197="N/A",O197,IF(Q197="Yes",O197,IF(Q197="Partial",1,IF(Q197="No",0,IF(Q197="",0)))))</f>
        <v>0</v>
      </c>
      <c r="T197" s="529"/>
      <c r="U197" s="629"/>
      <c r="V197" s="630"/>
      <c r="W197" s="630"/>
      <c r="X197" s="630"/>
      <c r="Y197" s="630"/>
      <c r="Z197" s="630"/>
      <c r="AA197" s="630"/>
      <c r="AB197" s="630"/>
      <c r="AC197" s="631"/>
      <c r="AD197" s="718" t="s">
        <v>260</v>
      </c>
      <c r="AE197" s="719"/>
      <c r="AF197" s="720"/>
      <c r="AH197" s="159"/>
    </row>
    <row r="198" spans="1:36" ht="54" customHeight="1">
      <c r="A198" s="449" t="s">
        <v>280</v>
      </c>
      <c r="B198" s="449"/>
      <c r="C198" s="452" t="s">
        <v>1634</v>
      </c>
      <c r="D198" s="452"/>
      <c r="E198" s="452"/>
      <c r="F198" s="452"/>
      <c r="G198" s="452"/>
      <c r="H198" s="452"/>
      <c r="I198" s="452"/>
      <c r="J198" s="452"/>
      <c r="K198" s="452"/>
      <c r="L198" s="452"/>
      <c r="M198" s="452"/>
      <c r="N198" s="452"/>
      <c r="O198" s="508">
        <f>IF(Q198="N/A",0,IF(Q198="Yes",2,IF(Q198="Partial",2,IF(Q198="No",2,IF(Q198="",2)))))</f>
        <v>2</v>
      </c>
      <c r="P198" s="509"/>
      <c r="Q198" s="542"/>
      <c r="R198" s="543"/>
      <c r="S198" s="529">
        <f>IF(Q198="N/A",O198,IF(Q198="Yes",O198,IF(Q198="Partial",1,IF(Q198="No",0,IF(Q198="",0)))))</f>
        <v>0</v>
      </c>
      <c r="T198" s="529"/>
      <c r="U198" s="485"/>
      <c r="V198" s="485"/>
      <c r="W198" s="485"/>
      <c r="X198" s="485"/>
      <c r="Y198" s="485"/>
      <c r="Z198" s="485"/>
      <c r="AA198" s="485"/>
      <c r="AB198" s="485"/>
      <c r="AC198" s="485"/>
      <c r="AD198" s="638" t="s">
        <v>260</v>
      </c>
      <c r="AE198" s="638"/>
      <c r="AF198" s="638"/>
      <c r="AH198" s="159"/>
    </row>
    <row r="199" spans="1:36" ht="26.25" customHeight="1">
      <c r="A199" s="649" t="s">
        <v>1775</v>
      </c>
      <c r="B199" s="598"/>
      <c r="C199" s="598"/>
      <c r="D199" s="598"/>
      <c r="E199" s="598"/>
      <c r="F199" s="598"/>
      <c r="G199" s="598"/>
      <c r="H199" s="598"/>
      <c r="I199" s="598"/>
      <c r="J199" s="598"/>
      <c r="K199" s="598"/>
      <c r="L199" s="598"/>
      <c r="M199" s="598"/>
      <c r="N199" s="598"/>
      <c r="O199" s="598"/>
      <c r="P199" s="598"/>
      <c r="Q199" s="598"/>
      <c r="R199" s="598"/>
      <c r="S199" s="598"/>
      <c r="T199" s="598"/>
      <c r="U199" s="598"/>
      <c r="V199" s="598"/>
      <c r="W199" s="598"/>
      <c r="X199" s="598"/>
      <c r="Y199" s="598"/>
      <c r="Z199" s="598"/>
      <c r="AA199" s="598"/>
      <c r="AB199" s="598"/>
      <c r="AC199" s="598"/>
      <c r="AD199" s="598"/>
      <c r="AE199" s="598"/>
      <c r="AF199" s="599"/>
    </row>
    <row r="200" spans="1:36" ht="27" customHeight="1">
      <c r="A200" s="600" t="s">
        <v>281</v>
      </c>
      <c r="B200" s="601"/>
      <c r="C200" s="454" t="s">
        <v>294</v>
      </c>
      <c r="D200" s="551"/>
      <c r="E200" s="551"/>
      <c r="F200" s="551"/>
      <c r="G200" s="551"/>
      <c r="H200" s="551"/>
      <c r="I200" s="551"/>
      <c r="J200" s="551"/>
      <c r="K200" s="551"/>
      <c r="L200" s="551"/>
      <c r="M200" s="551"/>
      <c r="N200" s="455"/>
      <c r="O200" s="508">
        <f>IF(Q200="N/A",0,IF(Q200="Yes",2,IF(Q200="Partial",2,IF(Q200="No",2,IF(Q200="",2)))))</f>
        <v>2</v>
      </c>
      <c r="P200" s="509"/>
      <c r="Q200" s="542"/>
      <c r="R200" s="543"/>
      <c r="S200" s="529">
        <f>IF(Q200="N/A",O200,IF(Q200="Yes",O200,IF(Q200="Partial",1,IF(Q200="No",0,IF(Q200="",0)))))</f>
        <v>0</v>
      </c>
      <c r="T200" s="529"/>
      <c r="U200" s="629"/>
      <c r="V200" s="630"/>
      <c r="W200" s="630"/>
      <c r="X200" s="630"/>
      <c r="Y200" s="630"/>
      <c r="Z200" s="630"/>
      <c r="AA200" s="630"/>
      <c r="AB200" s="630"/>
      <c r="AC200" s="631"/>
      <c r="AD200" s="520" t="s">
        <v>295</v>
      </c>
      <c r="AE200" s="521"/>
      <c r="AF200" s="522"/>
      <c r="AH200" s="159"/>
    </row>
    <row r="201" spans="1:36" ht="27" customHeight="1">
      <c r="A201" s="449" t="s">
        <v>282</v>
      </c>
      <c r="B201" s="449"/>
      <c r="C201" s="452" t="s">
        <v>296</v>
      </c>
      <c r="D201" s="452"/>
      <c r="E201" s="452"/>
      <c r="F201" s="452"/>
      <c r="G201" s="452"/>
      <c r="H201" s="452"/>
      <c r="I201" s="452"/>
      <c r="J201" s="452"/>
      <c r="K201" s="452"/>
      <c r="L201" s="452"/>
      <c r="M201" s="452"/>
      <c r="N201" s="452"/>
      <c r="O201" s="508">
        <f>IF(Q201="N/A",0,IF(Q201="Yes",2,IF(Q201="Partial",2,IF(Q201="No",2,IF(Q201="",2)))))</f>
        <v>2</v>
      </c>
      <c r="P201" s="509"/>
      <c r="Q201" s="542"/>
      <c r="R201" s="543"/>
      <c r="S201" s="529">
        <f>IF(Q201="N/A",O201,IF(Q201="Yes",O201,IF(Q201="Partial",1,IF(Q201="No",0,IF(Q201="",0)))))</f>
        <v>0</v>
      </c>
      <c r="T201" s="529"/>
      <c r="U201" s="485"/>
      <c r="V201" s="485"/>
      <c r="W201" s="485"/>
      <c r="X201" s="485"/>
      <c r="Y201" s="485"/>
      <c r="Z201" s="485"/>
      <c r="AA201" s="485"/>
      <c r="AB201" s="485"/>
      <c r="AC201" s="485"/>
      <c r="AD201" s="591" t="s">
        <v>295</v>
      </c>
      <c r="AE201" s="591"/>
      <c r="AF201" s="591"/>
      <c r="AH201" s="159"/>
    </row>
    <row r="202" spans="1:36" ht="27" customHeight="1">
      <c r="A202" s="449" t="s">
        <v>284</v>
      </c>
      <c r="B202" s="449"/>
      <c r="C202" s="452" t="s">
        <v>1382</v>
      </c>
      <c r="D202" s="452"/>
      <c r="E202" s="452"/>
      <c r="F202" s="452"/>
      <c r="G202" s="452"/>
      <c r="H202" s="452"/>
      <c r="I202" s="452"/>
      <c r="J202" s="452"/>
      <c r="K202" s="452"/>
      <c r="L202" s="452"/>
      <c r="M202" s="452"/>
      <c r="N202" s="452"/>
      <c r="O202" s="508">
        <f>IF(Q202="N/A",0,IF(Q202="Yes",2,IF(Q202="Partial",2,IF(Q202="No",2,IF(Q202="",2)))))</f>
        <v>2</v>
      </c>
      <c r="P202" s="509"/>
      <c r="Q202" s="542"/>
      <c r="R202" s="543"/>
      <c r="S202" s="529">
        <f>IF(Q202="N/A",O202,IF(Q202="Yes",O202,IF(Q202="Partial",1,IF(Q202="No",0,IF(Q202="",0)))))</f>
        <v>0</v>
      </c>
      <c r="T202" s="529"/>
      <c r="U202" s="485"/>
      <c r="V202" s="485"/>
      <c r="W202" s="485"/>
      <c r="X202" s="485"/>
      <c r="Y202" s="485"/>
      <c r="Z202" s="485"/>
      <c r="AA202" s="485"/>
      <c r="AB202" s="485"/>
      <c r="AC202" s="485"/>
      <c r="AD202" s="591" t="s">
        <v>295</v>
      </c>
      <c r="AE202" s="591"/>
      <c r="AF202" s="591"/>
      <c r="AH202" s="159"/>
    </row>
    <row r="203" spans="1:36" ht="13.5" customHeight="1">
      <c r="A203" s="536" t="s">
        <v>121</v>
      </c>
      <c r="B203" s="536"/>
      <c r="C203" s="536"/>
      <c r="D203" s="536"/>
      <c r="E203" s="536"/>
      <c r="F203" s="536"/>
      <c r="G203" s="536"/>
      <c r="H203" s="536"/>
      <c r="I203" s="536"/>
      <c r="J203" s="536"/>
      <c r="K203" s="536"/>
      <c r="L203" s="536"/>
      <c r="M203" s="536"/>
      <c r="N203" s="536"/>
      <c r="O203" s="529">
        <f>SUM(O142:P202)</f>
        <v>52</v>
      </c>
      <c r="P203" s="529"/>
      <c r="Q203" s="529"/>
      <c r="R203" s="529"/>
      <c r="S203" s="529">
        <f>SUM(S142:T202)</f>
        <v>0</v>
      </c>
      <c r="T203" s="529"/>
      <c r="U203" s="519"/>
      <c r="V203" s="519"/>
      <c r="W203" s="519"/>
      <c r="X203" s="519"/>
      <c r="Y203" s="519"/>
      <c r="Z203" s="519"/>
      <c r="AA203" s="519"/>
      <c r="AB203" s="519"/>
      <c r="AC203" s="519"/>
      <c r="AD203" s="453"/>
      <c r="AE203" s="453"/>
      <c r="AF203" s="453"/>
    </row>
    <row r="204" spans="1:36" ht="13.5" customHeight="1">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1:36" ht="13.5" customHeight="1">
      <c r="A205" s="498" t="s">
        <v>171</v>
      </c>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500"/>
    </row>
    <row r="206" spans="1:36" ht="13.5" customHeight="1">
      <c r="A206" s="615" t="s">
        <v>172</v>
      </c>
      <c r="B206" s="616"/>
      <c r="C206" s="616"/>
      <c r="D206" s="616"/>
      <c r="E206" s="616"/>
      <c r="F206" s="616"/>
      <c r="G206" s="616"/>
      <c r="H206" s="616"/>
      <c r="I206" s="616"/>
      <c r="J206" s="616"/>
      <c r="K206" s="616"/>
      <c r="L206" s="616"/>
      <c r="M206" s="616"/>
      <c r="N206" s="616"/>
      <c r="O206" s="616"/>
      <c r="P206" s="616"/>
      <c r="Q206" s="616"/>
      <c r="R206" s="616"/>
      <c r="S206" s="616"/>
      <c r="T206" s="616"/>
      <c r="U206" s="616"/>
      <c r="V206" s="616"/>
      <c r="W206" s="616"/>
      <c r="X206" s="616"/>
      <c r="Y206" s="616"/>
      <c r="Z206" s="616"/>
      <c r="AA206" s="616"/>
      <c r="AB206" s="616"/>
      <c r="AC206" s="616"/>
      <c r="AD206" s="616"/>
      <c r="AE206" s="616"/>
      <c r="AF206" s="617"/>
    </row>
    <row r="207" spans="1:36" ht="13.5" customHeight="1">
      <c r="A207" s="519" t="s">
        <v>103</v>
      </c>
      <c r="B207" s="519"/>
      <c r="C207" s="453" t="s">
        <v>104</v>
      </c>
      <c r="D207" s="453"/>
      <c r="E207" s="453"/>
      <c r="F207" s="453"/>
      <c r="G207" s="453"/>
      <c r="H207" s="453"/>
      <c r="I207" s="453"/>
      <c r="J207" s="453"/>
      <c r="K207" s="453"/>
      <c r="L207" s="453"/>
      <c r="M207" s="453"/>
      <c r="N207" s="453"/>
      <c r="O207" s="519" t="s">
        <v>105</v>
      </c>
      <c r="P207" s="519"/>
      <c r="Q207" s="529" t="s">
        <v>106</v>
      </c>
      <c r="R207" s="529"/>
      <c r="S207" s="529" t="s">
        <v>107</v>
      </c>
      <c r="T207" s="529"/>
      <c r="U207" s="453" t="s">
        <v>108</v>
      </c>
      <c r="V207" s="453"/>
      <c r="W207" s="453"/>
      <c r="X207" s="453"/>
      <c r="Y207" s="453"/>
      <c r="Z207" s="453"/>
      <c r="AA207" s="453"/>
      <c r="AB207" s="453"/>
      <c r="AC207" s="453"/>
      <c r="AD207" s="519" t="s">
        <v>109</v>
      </c>
      <c r="AE207" s="519"/>
      <c r="AF207" s="519"/>
    </row>
    <row r="208" spans="1:36" ht="13.5" customHeight="1">
      <c r="A208" s="519"/>
      <c r="B208" s="519"/>
      <c r="C208" s="453"/>
      <c r="D208" s="453"/>
      <c r="E208" s="453"/>
      <c r="F208" s="453"/>
      <c r="G208" s="453"/>
      <c r="H208" s="453"/>
      <c r="I208" s="453"/>
      <c r="J208" s="453"/>
      <c r="K208" s="453"/>
      <c r="L208" s="453"/>
      <c r="M208" s="453"/>
      <c r="N208" s="453"/>
      <c r="O208" s="519"/>
      <c r="P208" s="519"/>
      <c r="Q208" s="529"/>
      <c r="R208" s="529"/>
      <c r="S208" s="529"/>
      <c r="T208" s="529"/>
      <c r="U208" s="453"/>
      <c r="V208" s="453"/>
      <c r="W208" s="453"/>
      <c r="X208" s="453"/>
      <c r="Y208" s="453"/>
      <c r="Z208" s="453"/>
      <c r="AA208" s="453"/>
      <c r="AB208" s="453"/>
      <c r="AC208" s="453"/>
      <c r="AD208" s="519"/>
      <c r="AE208" s="519"/>
      <c r="AF208" s="519"/>
    </row>
    <row r="209" spans="1:36" ht="94.5" customHeight="1">
      <c r="A209" s="449" t="s">
        <v>297</v>
      </c>
      <c r="B209" s="449"/>
      <c r="C209" s="452" t="s">
        <v>1607</v>
      </c>
      <c r="D209" s="452"/>
      <c r="E209" s="452"/>
      <c r="F209" s="452"/>
      <c r="G209" s="452"/>
      <c r="H209" s="452"/>
      <c r="I209" s="452"/>
      <c r="J209" s="452"/>
      <c r="K209" s="452"/>
      <c r="L209" s="452"/>
      <c r="M209" s="452"/>
      <c r="N209" s="452"/>
      <c r="O209" s="508">
        <f>IF(Q209="N/A",0,IF(Q209="Yes",2,IF(Q209="Partial",2,IF(Q209="No",2,IF(Q209="",2)))))</f>
        <v>2</v>
      </c>
      <c r="P209" s="509"/>
      <c r="Q209" s="542"/>
      <c r="R209" s="543"/>
      <c r="S209" s="529">
        <f>IF(Q209="N/A",O209,IF(Q209="Yes",O209,IF(Q209="Partial",1,IF(Q209="No",0,IF(Q209="",0)))))</f>
        <v>0</v>
      </c>
      <c r="T209" s="529"/>
      <c r="U209" s="485"/>
      <c r="V209" s="485"/>
      <c r="W209" s="485"/>
      <c r="X209" s="485"/>
      <c r="Y209" s="485"/>
      <c r="Z209" s="485"/>
      <c r="AA209" s="485"/>
      <c r="AB209" s="485"/>
      <c r="AC209" s="796"/>
      <c r="AD209" s="797" t="s">
        <v>1029</v>
      </c>
      <c r="AE209" s="638"/>
      <c r="AF209" s="638"/>
      <c r="AH209" s="159"/>
    </row>
    <row r="210" spans="1:36" ht="40.5" customHeight="1">
      <c r="A210" s="454" t="s">
        <v>298</v>
      </c>
      <c r="B210" s="455"/>
      <c r="C210" s="558" t="s">
        <v>1608</v>
      </c>
      <c r="D210" s="558"/>
      <c r="E210" s="558"/>
      <c r="F210" s="558"/>
      <c r="G210" s="558"/>
      <c r="H210" s="558"/>
      <c r="I210" s="558"/>
      <c r="J210" s="558"/>
      <c r="K210" s="558"/>
      <c r="L210" s="558"/>
      <c r="M210" s="558"/>
      <c r="N210" s="559"/>
      <c r="O210" s="513">
        <f>IF(Q210="N/A",0,IF(Q210="Answer all sub questions",2,IF(Q210="Yes",2,IF(Q210="Partial",2,IF(Q210="No",2,IF(Q210="",2))))))</f>
        <v>2</v>
      </c>
      <c r="P210" s="514"/>
      <c r="Q210" s="519" t="str">
        <f>IF(AJ213&gt;4,"Answer all sub questions",IF(AJ213=(3*1.001),"N/A",IF(AJ213&gt;=3,"Yes",IF(AJ213=2.002,"Partial",IF(AJ213=1.001,"Partial",IF(AJ213=0,"No",IF(AJ213&gt;=0.5,"Partial",IF(AJ213&lt;=2.5,"Partial"))))))))</f>
        <v>Answer all sub questions</v>
      </c>
      <c r="R210" s="519"/>
      <c r="S210" s="513">
        <f>IF(Q210="N/A",O210,IF(Q210="Answer all sub questions",0,IF(Q210="Yes",O210,IF(Q210="Partial",1,IF(Q210="No",0,IF(Q210="",0))))))</f>
        <v>0</v>
      </c>
      <c r="T210" s="514"/>
      <c r="U210" s="475"/>
      <c r="V210" s="473"/>
      <c r="W210" s="473"/>
      <c r="X210" s="473"/>
      <c r="Y210" s="473"/>
      <c r="Z210" s="473"/>
      <c r="AA210" s="473"/>
      <c r="AB210" s="473"/>
      <c r="AC210" s="693"/>
      <c r="AD210" s="719" t="s">
        <v>1029</v>
      </c>
      <c r="AE210" s="719"/>
      <c r="AF210" s="720"/>
      <c r="AH210" s="159"/>
      <c r="AJ210" s="159"/>
    </row>
    <row r="211" spans="1:36" ht="13.5" customHeight="1">
      <c r="A211" s="463"/>
      <c r="B211" s="465"/>
      <c r="C211" s="172"/>
      <c r="D211" s="501" t="s">
        <v>1760</v>
      </c>
      <c r="E211" s="558"/>
      <c r="F211" s="558"/>
      <c r="G211" s="558"/>
      <c r="H211" s="558"/>
      <c r="I211" s="558"/>
      <c r="J211" s="558"/>
      <c r="K211" s="558"/>
      <c r="L211" s="558"/>
      <c r="M211" s="558"/>
      <c r="N211" s="559"/>
      <c r="O211" s="515"/>
      <c r="P211" s="516"/>
      <c r="Q211" s="542"/>
      <c r="R211" s="543"/>
      <c r="S211" s="515"/>
      <c r="T211" s="516"/>
      <c r="U211" s="475"/>
      <c r="V211" s="473"/>
      <c r="W211" s="473"/>
      <c r="X211" s="473"/>
      <c r="Y211" s="473"/>
      <c r="Z211" s="473"/>
      <c r="AA211" s="473"/>
      <c r="AB211" s="473"/>
      <c r="AC211" s="693"/>
      <c r="AD211" s="726"/>
      <c r="AE211" s="726"/>
      <c r="AF211" s="727"/>
      <c r="AH211" s="159"/>
      <c r="AI211" s="139">
        <f>IF(Q211="",100,IF(Q211="Yes",1,IF(Q211="No",0,IF(Q211="Partial",0.5,IF(Q211="N/A",1.001)))))</f>
        <v>100</v>
      </c>
      <c r="AJ211" s="159"/>
    </row>
    <row r="212" spans="1:36" ht="13.5" customHeight="1">
      <c r="A212" s="463"/>
      <c r="B212" s="465"/>
      <c r="C212" s="172"/>
      <c r="D212" s="501" t="s">
        <v>1758</v>
      </c>
      <c r="E212" s="558"/>
      <c r="F212" s="558"/>
      <c r="G212" s="558"/>
      <c r="H212" s="558"/>
      <c r="I212" s="558"/>
      <c r="J212" s="558"/>
      <c r="K212" s="558"/>
      <c r="L212" s="558"/>
      <c r="M212" s="558"/>
      <c r="N212" s="559"/>
      <c r="O212" s="515"/>
      <c r="P212" s="516"/>
      <c r="Q212" s="542"/>
      <c r="R212" s="543"/>
      <c r="S212" s="515"/>
      <c r="T212" s="516"/>
      <c r="U212" s="475"/>
      <c r="V212" s="473"/>
      <c r="W212" s="473"/>
      <c r="X212" s="473"/>
      <c r="Y212" s="473"/>
      <c r="Z212" s="473"/>
      <c r="AA212" s="473"/>
      <c r="AB212" s="473"/>
      <c r="AC212" s="693"/>
      <c r="AD212" s="726"/>
      <c r="AE212" s="726"/>
      <c r="AF212" s="727"/>
      <c r="AH212" s="159"/>
      <c r="AI212" s="139">
        <f>IF(Q212="",100,IF(Q212="Yes",1,IF(Q212="No",0,IF(Q212="Partial",0.5,IF(Q212="N/A",1.001)))))</f>
        <v>100</v>
      </c>
      <c r="AJ212" s="159"/>
    </row>
    <row r="213" spans="1:36" ht="13.5" customHeight="1">
      <c r="A213" s="553"/>
      <c r="B213" s="596"/>
      <c r="C213" s="172"/>
      <c r="D213" s="501" t="s">
        <v>1759</v>
      </c>
      <c r="E213" s="558"/>
      <c r="F213" s="558"/>
      <c r="G213" s="558"/>
      <c r="H213" s="558"/>
      <c r="I213" s="558"/>
      <c r="J213" s="558"/>
      <c r="K213" s="558"/>
      <c r="L213" s="558"/>
      <c r="M213" s="558"/>
      <c r="N213" s="559"/>
      <c r="O213" s="517"/>
      <c r="P213" s="518"/>
      <c r="Q213" s="542"/>
      <c r="R213" s="543"/>
      <c r="S213" s="517"/>
      <c r="T213" s="518"/>
      <c r="U213" s="475"/>
      <c r="V213" s="473"/>
      <c r="W213" s="473"/>
      <c r="X213" s="473"/>
      <c r="Y213" s="473"/>
      <c r="Z213" s="473"/>
      <c r="AA213" s="473"/>
      <c r="AB213" s="473"/>
      <c r="AC213" s="693"/>
      <c r="AD213" s="722"/>
      <c r="AE213" s="722"/>
      <c r="AF213" s="723"/>
      <c r="AH213" s="159"/>
      <c r="AI213" s="139">
        <f>IF(Q213="",100,IF(Q213="Yes",1,IF(Q213="No",0,IF(Q213="Partial",0.5,IF(Q213="N/A",1.001)))))</f>
        <v>100</v>
      </c>
      <c r="AJ213" s="159">
        <f>SUM(AI211:AI213)</f>
        <v>300</v>
      </c>
    </row>
    <row r="214" spans="1:36" ht="13.5" customHeight="1">
      <c r="A214" s="536" t="s">
        <v>121</v>
      </c>
      <c r="B214" s="536"/>
      <c r="C214" s="536"/>
      <c r="D214" s="536"/>
      <c r="E214" s="536"/>
      <c r="F214" s="536"/>
      <c r="G214" s="536"/>
      <c r="H214" s="536"/>
      <c r="I214" s="536"/>
      <c r="J214" s="536"/>
      <c r="K214" s="536"/>
      <c r="L214" s="536"/>
      <c r="M214" s="536"/>
      <c r="N214" s="536"/>
      <c r="O214" s="529">
        <f>SUM(O209:P213)</f>
        <v>4</v>
      </c>
      <c r="P214" s="529"/>
      <c r="Q214" s="529"/>
      <c r="R214" s="529"/>
      <c r="S214" s="529">
        <f>SUM(S209:T213)</f>
        <v>0</v>
      </c>
      <c r="T214" s="529"/>
      <c r="U214" s="519"/>
      <c r="V214" s="519"/>
      <c r="W214" s="519"/>
      <c r="X214" s="519"/>
      <c r="Y214" s="519"/>
      <c r="Z214" s="519"/>
      <c r="AA214" s="519"/>
      <c r="AB214" s="519"/>
      <c r="AC214" s="728"/>
      <c r="AD214" s="584"/>
      <c r="AE214" s="593"/>
      <c r="AF214" s="593"/>
    </row>
    <row r="215" spans="1:36" ht="13.5" customHeight="1">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1:36" ht="13.5" customHeight="1">
      <c r="A216" s="498" t="s">
        <v>173</v>
      </c>
      <c r="B216" s="499"/>
      <c r="C216" s="499"/>
      <c r="D216" s="499"/>
      <c r="E216" s="499"/>
      <c r="F216" s="499"/>
      <c r="G216" s="499"/>
      <c r="H216" s="499"/>
      <c r="I216" s="499"/>
      <c r="J216" s="499"/>
      <c r="K216" s="499"/>
      <c r="L216" s="499"/>
      <c r="M216" s="499"/>
      <c r="N216" s="499"/>
      <c r="O216" s="499"/>
      <c r="P216" s="499"/>
      <c r="Q216" s="499"/>
      <c r="R216" s="499"/>
      <c r="S216" s="499"/>
      <c r="T216" s="499"/>
      <c r="U216" s="499"/>
      <c r="V216" s="499"/>
      <c r="W216" s="499"/>
      <c r="X216" s="499"/>
      <c r="Y216" s="499"/>
      <c r="Z216" s="499"/>
      <c r="AA216" s="499"/>
      <c r="AB216" s="499"/>
      <c r="AC216" s="499"/>
      <c r="AD216" s="499"/>
      <c r="AE216" s="499"/>
      <c r="AF216" s="500"/>
    </row>
    <row r="217" spans="1:36" ht="13.5" customHeight="1">
      <c r="A217" s="615" t="s">
        <v>174</v>
      </c>
      <c r="B217" s="616"/>
      <c r="C217" s="616"/>
      <c r="D217" s="616"/>
      <c r="E217" s="616"/>
      <c r="F217" s="616"/>
      <c r="G217" s="616"/>
      <c r="H217" s="616"/>
      <c r="I217" s="616"/>
      <c r="J217" s="616"/>
      <c r="K217" s="616"/>
      <c r="L217" s="616"/>
      <c r="M217" s="616"/>
      <c r="N217" s="616"/>
      <c r="O217" s="616"/>
      <c r="P217" s="616"/>
      <c r="Q217" s="616"/>
      <c r="R217" s="616"/>
      <c r="S217" s="616"/>
      <c r="T217" s="616"/>
      <c r="U217" s="616"/>
      <c r="V217" s="616"/>
      <c r="W217" s="616"/>
      <c r="X217" s="616"/>
      <c r="Y217" s="616"/>
      <c r="Z217" s="616"/>
      <c r="AA217" s="616"/>
      <c r="AB217" s="616"/>
      <c r="AC217" s="616"/>
      <c r="AD217" s="616"/>
      <c r="AE217" s="616"/>
      <c r="AF217" s="617"/>
    </row>
    <row r="218" spans="1:36" ht="13.5" customHeight="1">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1:36" ht="13.5" customHeight="1">
      <c r="A219" s="498" t="s">
        <v>179</v>
      </c>
      <c r="B219" s="499"/>
      <c r="C219" s="499"/>
      <c r="D219" s="499"/>
      <c r="E219" s="499"/>
      <c r="F219" s="499"/>
      <c r="G219" s="499"/>
      <c r="H219" s="499"/>
      <c r="I219" s="499"/>
      <c r="J219" s="499"/>
      <c r="K219" s="499"/>
      <c r="L219" s="499"/>
      <c r="M219" s="499"/>
      <c r="N219" s="499"/>
      <c r="O219" s="499"/>
      <c r="P219" s="499"/>
      <c r="Q219" s="499"/>
      <c r="R219" s="499"/>
      <c r="S219" s="499"/>
      <c r="T219" s="499"/>
      <c r="U219" s="499"/>
      <c r="V219" s="499"/>
      <c r="W219" s="499"/>
      <c r="X219" s="499"/>
      <c r="Y219" s="499"/>
      <c r="Z219" s="499"/>
      <c r="AA219" s="499"/>
      <c r="AB219" s="499"/>
      <c r="AC219" s="499"/>
      <c r="AD219" s="499"/>
      <c r="AE219" s="499"/>
      <c r="AF219" s="500"/>
    </row>
    <row r="220" spans="1:36" ht="13.5" customHeight="1">
      <c r="A220" s="615" t="s">
        <v>180</v>
      </c>
      <c r="B220" s="616"/>
      <c r="C220" s="616"/>
      <c r="D220" s="616"/>
      <c r="E220" s="616"/>
      <c r="F220" s="616"/>
      <c r="G220" s="616"/>
      <c r="H220" s="616"/>
      <c r="I220" s="616"/>
      <c r="J220" s="616"/>
      <c r="K220" s="616"/>
      <c r="L220" s="616"/>
      <c r="M220" s="616"/>
      <c r="N220" s="616"/>
      <c r="O220" s="616"/>
      <c r="P220" s="616"/>
      <c r="Q220" s="616"/>
      <c r="R220" s="616"/>
      <c r="S220" s="616"/>
      <c r="T220" s="616"/>
      <c r="U220" s="616"/>
      <c r="V220" s="616"/>
      <c r="W220" s="616"/>
      <c r="X220" s="616"/>
      <c r="Y220" s="616"/>
      <c r="Z220" s="616"/>
      <c r="AA220" s="616"/>
      <c r="AB220" s="616"/>
      <c r="AC220" s="616"/>
      <c r="AD220" s="616"/>
      <c r="AE220" s="616"/>
      <c r="AF220" s="617"/>
    </row>
    <row r="221" spans="1:36" ht="13.5" customHeight="1">
      <c r="A221" s="519" t="s">
        <v>103</v>
      </c>
      <c r="B221" s="519"/>
      <c r="C221" s="453" t="s">
        <v>104</v>
      </c>
      <c r="D221" s="453"/>
      <c r="E221" s="453"/>
      <c r="F221" s="453"/>
      <c r="G221" s="453"/>
      <c r="H221" s="453"/>
      <c r="I221" s="453"/>
      <c r="J221" s="453"/>
      <c r="K221" s="453"/>
      <c r="L221" s="453"/>
      <c r="M221" s="453"/>
      <c r="N221" s="453"/>
      <c r="O221" s="519" t="s">
        <v>105</v>
      </c>
      <c r="P221" s="519"/>
      <c r="Q221" s="529" t="s">
        <v>106</v>
      </c>
      <c r="R221" s="529"/>
      <c r="S221" s="529" t="s">
        <v>107</v>
      </c>
      <c r="T221" s="529"/>
      <c r="U221" s="453" t="s">
        <v>108</v>
      </c>
      <c r="V221" s="453"/>
      <c r="W221" s="453"/>
      <c r="X221" s="453"/>
      <c r="Y221" s="453"/>
      <c r="Z221" s="453"/>
      <c r="AA221" s="453"/>
      <c r="AB221" s="453"/>
      <c r="AC221" s="453"/>
      <c r="AD221" s="519" t="s">
        <v>109</v>
      </c>
      <c r="AE221" s="519"/>
      <c r="AF221" s="519"/>
    </row>
    <row r="222" spans="1:36" ht="13.5" customHeight="1">
      <c r="A222" s="519"/>
      <c r="B222" s="519"/>
      <c r="C222" s="453"/>
      <c r="D222" s="453"/>
      <c r="E222" s="453"/>
      <c r="F222" s="453"/>
      <c r="G222" s="453"/>
      <c r="H222" s="453"/>
      <c r="I222" s="453"/>
      <c r="J222" s="453"/>
      <c r="K222" s="453"/>
      <c r="L222" s="453"/>
      <c r="M222" s="453"/>
      <c r="N222" s="453"/>
      <c r="O222" s="519"/>
      <c r="P222" s="519"/>
      <c r="Q222" s="529"/>
      <c r="R222" s="529"/>
      <c r="S222" s="529"/>
      <c r="T222" s="529"/>
      <c r="U222" s="453"/>
      <c r="V222" s="453"/>
      <c r="W222" s="453"/>
      <c r="X222" s="453"/>
      <c r="Y222" s="453"/>
      <c r="Z222" s="453"/>
      <c r="AA222" s="453"/>
      <c r="AB222" s="453"/>
      <c r="AC222" s="453"/>
      <c r="AD222" s="519"/>
      <c r="AE222" s="519"/>
      <c r="AF222" s="519"/>
    </row>
    <row r="223" spans="1:36" ht="40.5" customHeight="1">
      <c r="A223" s="452" t="s">
        <v>300</v>
      </c>
      <c r="B223" s="452"/>
      <c r="C223" s="557" t="s">
        <v>1576</v>
      </c>
      <c r="D223" s="557"/>
      <c r="E223" s="557"/>
      <c r="F223" s="557"/>
      <c r="G223" s="557"/>
      <c r="H223" s="557"/>
      <c r="I223" s="557"/>
      <c r="J223" s="557"/>
      <c r="K223" s="557"/>
      <c r="L223" s="557"/>
      <c r="M223" s="557"/>
      <c r="N223" s="557"/>
      <c r="O223" s="513">
        <f>IF(Q223="N/A",0,IF(Q223="Answer all sub questions",3,IF(Q223="Yes",3,IF(Q223="Partial",3,IF(Q223="No",3,IF(Q223="",3))))))</f>
        <v>3</v>
      </c>
      <c r="P223" s="514"/>
      <c r="Q223" s="519" t="str">
        <f>IF(AJ234&gt;7,"Answer all sub questions",IF(AJ234=(6*1.001),"N/A",IF(AJ234&gt;=6,"Yes",IF(AJ234=5.005,"No",IF(AJ234=4.004,"No",IF(AJ234=3.003,"No",IF(AJ234=2.002,"No",IF(AJ234=1.001,"No",IF(AJ234=0,"No",IF(AJ234&gt;=0.5,"Partial",IF(AJ234&lt;=5.5,"Partial")))))))))))</f>
        <v>Answer all sub questions</v>
      </c>
      <c r="R223" s="519"/>
      <c r="S223" s="513">
        <f>IF(Q223="N/A",O223,IF(Q223="Answer all sub questions",0,IF(Q223="Yes",O223,IF(Q223="Partial",1,IF(Q223="No",0,IF(Q223="",0))))))</f>
        <v>0</v>
      </c>
      <c r="T223" s="514"/>
      <c r="U223" s="475"/>
      <c r="V223" s="473"/>
      <c r="W223" s="473"/>
      <c r="X223" s="473"/>
      <c r="Y223" s="473"/>
      <c r="Z223" s="473"/>
      <c r="AA223" s="473"/>
      <c r="AB223" s="473"/>
      <c r="AC223" s="474"/>
      <c r="AD223" s="771" t="s">
        <v>1327</v>
      </c>
      <c r="AE223" s="772"/>
      <c r="AF223" s="773"/>
      <c r="AH223" s="159"/>
      <c r="AJ223" s="159"/>
    </row>
    <row r="224" spans="1:36" ht="40.5" customHeight="1">
      <c r="A224" s="452"/>
      <c r="B224" s="607"/>
      <c r="C224" s="173"/>
      <c r="D224" s="806" t="s">
        <v>1378</v>
      </c>
      <c r="E224" s="806"/>
      <c r="F224" s="806"/>
      <c r="G224" s="806"/>
      <c r="H224" s="806"/>
      <c r="I224" s="806"/>
      <c r="J224" s="806"/>
      <c r="K224" s="806"/>
      <c r="L224" s="806"/>
      <c r="M224" s="806"/>
      <c r="N224" s="561"/>
      <c r="O224" s="515"/>
      <c r="P224" s="516"/>
      <c r="Q224" s="519" t="str">
        <f>IF(AJ227&gt;4,"Answer all sub questions",IF(AJ227=(3*1.001),"N/A",IF(AJ227&gt;=3,"Yes",IF(AJ227=2.002,"No",IF(AJ227=1.001,"No",IF(AJ227=0,"No",IF(AJ227&gt;=0.5,"Partial",IF(AJ227&lt;=2.5,"Partial"))))))))</f>
        <v>Answer all sub questions</v>
      </c>
      <c r="R224" s="519"/>
      <c r="S224" s="515"/>
      <c r="T224" s="516"/>
      <c r="U224" s="475"/>
      <c r="V224" s="473"/>
      <c r="W224" s="473"/>
      <c r="X224" s="473"/>
      <c r="Y224" s="473"/>
      <c r="Z224" s="473"/>
      <c r="AA224" s="473"/>
      <c r="AB224" s="473"/>
      <c r="AC224" s="474"/>
      <c r="AD224" s="774"/>
      <c r="AE224" s="775"/>
      <c r="AF224" s="776"/>
      <c r="AH224" s="159"/>
      <c r="AI224" s="139">
        <f>IF(Q224="Answer all sub questions",100,IF(Q224="Yes",1,IF(Q224="No",0,IF(Q224="Partial",0.5,IF(Q224="All N/A",1.001)))))</f>
        <v>100</v>
      </c>
      <c r="AJ224" s="159"/>
    </row>
    <row r="225" spans="1:36" ht="54" customHeight="1">
      <c r="A225" s="452"/>
      <c r="B225" s="607"/>
      <c r="C225" s="136"/>
      <c r="D225" s="169"/>
      <c r="E225" s="558" t="s">
        <v>1610</v>
      </c>
      <c r="F225" s="558"/>
      <c r="G225" s="558"/>
      <c r="H225" s="558"/>
      <c r="I225" s="558"/>
      <c r="J225" s="558"/>
      <c r="K225" s="558"/>
      <c r="L225" s="558"/>
      <c r="M225" s="558"/>
      <c r="N225" s="559"/>
      <c r="O225" s="515"/>
      <c r="P225" s="516"/>
      <c r="Q225" s="555"/>
      <c r="R225" s="556"/>
      <c r="S225" s="515"/>
      <c r="T225" s="516"/>
      <c r="U225" s="475"/>
      <c r="V225" s="473"/>
      <c r="W225" s="473"/>
      <c r="X225" s="473"/>
      <c r="Y225" s="473"/>
      <c r="Z225" s="473"/>
      <c r="AA225" s="473"/>
      <c r="AB225" s="473"/>
      <c r="AC225" s="474"/>
      <c r="AD225" s="774"/>
      <c r="AE225" s="775"/>
      <c r="AF225" s="776"/>
      <c r="AH225" s="159"/>
      <c r="AI225" s="139">
        <f>IF(Q225="",100,IF(Q225="Yes",1,IF(Q225="No",0,IF(Q225="Partial",0.5,IF(Q225="N/A",1.001)))))</f>
        <v>100</v>
      </c>
      <c r="AJ225" s="159"/>
    </row>
    <row r="226" spans="1:36" ht="54" customHeight="1">
      <c r="A226" s="452"/>
      <c r="B226" s="452"/>
      <c r="C226" s="136"/>
      <c r="D226" s="169"/>
      <c r="E226" s="558" t="s">
        <v>1611</v>
      </c>
      <c r="F226" s="558"/>
      <c r="G226" s="558"/>
      <c r="H226" s="558"/>
      <c r="I226" s="558"/>
      <c r="J226" s="558"/>
      <c r="K226" s="558"/>
      <c r="L226" s="558"/>
      <c r="M226" s="558"/>
      <c r="N226" s="559"/>
      <c r="O226" s="515"/>
      <c r="P226" s="516"/>
      <c r="Q226" s="555"/>
      <c r="R226" s="556"/>
      <c r="S226" s="515"/>
      <c r="T226" s="516"/>
      <c r="U226" s="475"/>
      <c r="V226" s="473"/>
      <c r="W226" s="473"/>
      <c r="X226" s="473"/>
      <c r="Y226" s="473"/>
      <c r="Z226" s="473"/>
      <c r="AA226" s="473"/>
      <c r="AB226" s="473"/>
      <c r="AC226" s="474"/>
      <c r="AD226" s="774"/>
      <c r="AE226" s="775"/>
      <c r="AF226" s="776"/>
      <c r="AH226" s="159"/>
      <c r="AI226" s="139">
        <f t="shared" ref="AI226:AI229" si="18">IF(Q226="",100,IF(Q226="Yes",1,IF(Q226="No",0,IF(Q226="Partial",0.5,IF(Q226="N/A",1.001)))))</f>
        <v>100</v>
      </c>
    </row>
    <row r="227" spans="1:36" ht="54" customHeight="1">
      <c r="A227" s="452"/>
      <c r="B227" s="452"/>
      <c r="C227" s="136"/>
      <c r="D227" s="169"/>
      <c r="E227" s="558" t="s">
        <v>1578</v>
      </c>
      <c r="F227" s="558"/>
      <c r="G227" s="558"/>
      <c r="H227" s="558"/>
      <c r="I227" s="558"/>
      <c r="J227" s="558"/>
      <c r="K227" s="558"/>
      <c r="L227" s="558"/>
      <c r="M227" s="558"/>
      <c r="N227" s="559"/>
      <c r="O227" s="515"/>
      <c r="P227" s="516"/>
      <c r="Q227" s="555"/>
      <c r="R227" s="556"/>
      <c r="S227" s="515"/>
      <c r="T227" s="516"/>
      <c r="U227" s="475"/>
      <c r="V227" s="473"/>
      <c r="W227" s="473"/>
      <c r="X227" s="473"/>
      <c r="Y227" s="473"/>
      <c r="Z227" s="473"/>
      <c r="AA227" s="473"/>
      <c r="AB227" s="473"/>
      <c r="AC227" s="474"/>
      <c r="AD227" s="774"/>
      <c r="AE227" s="775"/>
      <c r="AF227" s="776"/>
      <c r="AH227" s="159"/>
      <c r="AI227" s="139">
        <f t="shared" si="18"/>
        <v>100</v>
      </c>
      <c r="AJ227" s="166">
        <f>SUM(AI225:AI227)</f>
        <v>300</v>
      </c>
    </row>
    <row r="228" spans="1:36" ht="40.5" customHeight="1">
      <c r="A228" s="452"/>
      <c r="B228" s="452"/>
      <c r="C228" s="136"/>
      <c r="D228" s="558" t="s">
        <v>1379</v>
      </c>
      <c r="E228" s="558"/>
      <c r="F228" s="558"/>
      <c r="G228" s="558"/>
      <c r="H228" s="558"/>
      <c r="I228" s="558"/>
      <c r="J228" s="558"/>
      <c r="K228" s="558"/>
      <c r="L228" s="558"/>
      <c r="M228" s="558"/>
      <c r="N228" s="559"/>
      <c r="O228" s="515"/>
      <c r="P228" s="516"/>
      <c r="Q228" s="555"/>
      <c r="R228" s="556"/>
      <c r="S228" s="515"/>
      <c r="T228" s="516"/>
      <c r="U228" s="475"/>
      <c r="V228" s="473"/>
      <c r="W228" s="473"/>
      <c r="X228" s="473"/>
      <c r="Y228" s="473"/>
      <c r="Z228" s="473"/>
      <c r="AA228" s="473"/>
      <c r="AB228" s="473"/>
      <c r="AC228" s="474"/>
      <c r="AD228" s="774"/>
      <c r="AE228" s="775"/>
      <c r="AF228" s="776"/>
      <c r="AH228" s="159"/>
      <c r="AI228" s="139">
        <f t="shared" si="18"/>
        <v>100</v>
      </c>
      <c r="AJ228" s="166"/>
    </row>
    <row r="229" spans="1:36" ht="13.5" customHeight="1">
      <c r="A229" s="452"/>
      <c r="B229" s="452"/>
      <c r="C229" s="124"/>
      <c r="D229" s="804" t="s">
        <v>1609</v>
      </c>
      <c r="E229" s="804"/>
      <c r="F229" s="804"/>
      <c r="G229" s="804"/>
      <c r="H229" s="804"/>
      <c r="I229" s="804"/>
      <c r="J229" s="804"/>
      <c r="K229" s="804"/>
      <c r="L229" s="804"/>
      <c r="M229" s="804"/>
      <c r="N229" s="805"/>
      <c r="O229" s="515"/>
      <c r="P229" s="516"/>
      <c r="Q229" s="555"/>
      <c r="R229" s="556"/>
      <c r="S229" s="515"/>
      <c r="T229" s="516"/>
      <c r="U229" s="475"/>
      <c r="V229" s="473"/>
      <c r="W229" s="473"/>
      <c r="X229" s="473"/>
      <c r="Y229" s="473"/>
      <c r="Z229" s="473"/>
      <c r="AA229" s="473"/>
      <c r="AB229" s="473"/>
      <c r="AC229" s="474"/>
      <c r="AD229" s="774"/>
      <c r="AE229" s="775"/>
      <c r="AF229" s="776"/>
      <c r="AH229" s="159"/>
      <c r="AI229" s="139">
        <f t="shared" si="18"/>
        <v>100</v>
      </c>
    </row>
    <row r="230" spans="1:36" ht="40.5" customHeight="1">
      <c r="A230" s="452"/>
      <c r="B230" s="452"/>
      <c r="C230" s="124"/>
      <c r="D230" s="531" t="s">
        <v>1380</v>
      </c>
      <c r="E230" s="531"/>
      <c r="F230" s="531"/>
      <c r="G230" s="531"/>
      <c r="H230" s="531"/>
      <c r="I230" s="531"/>
      <c r="J230" s="531"/>
      <c r="K230" s="531"/>
      <c r="L230" s="531"/>
      <c r="M230" s="531"/>
      <c r="N230" s="532"/>
      <c r="O230" s="515"/>
      <c r="P230" s="516"/>
      <c r="Q230" s="519" t="str">
        <f>IF(AJ232&gt;3,"Answer all sub questions",IF(AJ232=(2*1.001),"N/A",IF(AJ232&gt;=2,"Yes",IF(AJ232=1.001,"No",IF(AJ232=0,"No",IF(AJ232&gt;=0.5,"Partial",IF(AJ232&lt;=1.5,"Partial")))))))</f>
        <v>Answer all sub questions</v>
      </c>
      <c r="R230" s="519"/>
      <c r="S230" s="515"/>
      <c r="T230" s="516"/>
      <c r="U230" s="475"/>
      <c r="V230" s="473"/>
      <c r="W230" s="473"/>
      <c r="X230" s="473"/>
      <c r="Y230" s="473"/>
      <c r="Z230" s="473"/>
      <c r="AA230" s="473"/>
      <c r="AB230" s="473"/>
      <c r="AC230" s="474"/>
      <c r="AD230" s="774"/>
      <c r="AE230" s="775"/>
      <c r="AF230" s="776"/>
      <c r="AH230" s="159"/>
      <c r="AI230" s="139">
        <f>IF(Q230="Answer all sub questions",100,IF(Q230="Yes",1,IF(Q230="No",0,IF(Q230="Partial",0.5,IF(Q230="All N/A",1.001)))))</f>
        <v>100</v>
      </c>
    </row>
    <row r="231" spans="1:36" ht="13.5" customHeight="1">
      <c r="A231" s="452"/>
      <c r="B231" s="452"/>
      <c r="C231" s="136"/>
      <c r="D231" s="169"/>
      <c r="E231" s="807" t="s">
        <v>63</v>
      </c>
      <c r="F231" s="807"/>
      <c r="G231" s="807"/>
      <c r="H231" s="807"/>
      <c r="I231" s="807"/>
      <c r="J231" s="807"/>
      <c r="K231" s="807"/>
      <c r="L231" s="807"/>
      <c r="M231" s="807"/>
      <c r="N231" s="808"/>
      <c r="O231" s="515"/>
      <c r="P231" s="516"/>
      <c r="Q231" s="555"/>
      <c r="R231" s="556"/>
      <c r="S231" s="515"/>
      <c r="T231" s="516"/>
      <c r="U231" s="475"/>
      <c r="V231" s="473"/>
      <c r="W231" s="473"/>
      <c r="X231" s="473"/>
      <c r="Y231" s="473"/>
      <c r="Z231" s="473"/>
      <c r="AA231" s="473"/>
      <c r="AB231" s="473"/>
      <c r="AC231" s="474"/>
      <c r="AD231" s="774"/>
      <c r="AE231" s="775"/>
      <c r="AF231" s="776"/>
      <c r="AH231" s="159"/>
      <c r="AI231" s="139">
        <f>IF(Q231="",100,IF(Q231="Yes",1,IF(Q231="No",0,IF(Q231="Partial",0.5,IF(Q231="N/A",1.001)))))</f>
        <v>100</v>
      </c>
      <c r="AJ231" s="159"/>
    </row>
    <row r="232" spans="1:36" ht="13.5" customHeight="1">
      <c r="A232" s="452"/>
      <c r="B232" s="452"/>
      <c r="C232" s="136"/>
      <c r="D232" s="169"/>
      <c r="E232" s="807" t="s">
        <v>62</v>
      </c>
      <c r="F232" s="807"/>
      <c r="G232" s="807"/>
      <c r="H232" s="807"/>
      <c r="I232" s="807"/>
      <c r="J232" s="807"/>
      <c r="K232" s="807"/>
      <c r="L232" s="807"/>
      <c r="M232" s="807"/>
      <c r="N232" s="808"/>
      <c r="O232" s="515"/>
      <c r="P232" s="516"/>
      <c r="Q232" s="555"/>
      <c r="R232" s="556"/>
      <c r="S232" s="515"/>
      <c r="T232" s="516"/>
      <c r="U232" s="475"/>
      <c r="V232" s="473"/>
      <c r="W232" s="473"/>
      <c r="X232" s="473"/>
      <c r="Y232" s="473"/>
      <c r="Z232" s="473"/>
      <c r="AA232" s="473"/>
      <c r="AB232" s="473"/>
      <c r="AC232" s="474"/>
      <c r="AD232" s="774"/>
      <c r="AE232" s="775"/>
      <c r="AF232" s="776"/>
      <c r="AH232" s="159"/>
      <c r="AI232" s="139">
        <f>IF(Q232="",100,IF(Q232="Yes",1,IF(Q232="No",0,IF(Q232="Partial",0.5,IF(Q232="N/A",1.001)))))</f>
        <v>100</v>
      </c>
      <c r="AJ232" s="166">
        <f>SUM(AI231:AI232)</f>
        <v>200</v>
      </c>
    </row>
    <row r="233" spans="1:36" ht="27" customHeight="1">
      <c r="A233" s="452"/>
      <c r="B233" s="452"/>
      <c r="C233" s="124"/>
      <c r="D233" s="531" t="s">
        <v>301</v>
      </c>
      <c r="E233" s="531"/>
      <c r="F233" s="531"/>
      <c r="G233" s="531"/>
      <c r="H233" s="531"/>
      <c r="I233" s="531"/>
      <c r="J233" s="531"/>
      <c r="K233" s="531"/>
      <c r="L233" s="531"/>
      <c r="M233" s="531"/>
      <c r="N233" s="532"/>
      <c r="O233" s="515"/>
      <c r="P233" s="516"/>
      <c r="Q233" s="555"/>
      <c r="R233" s="556"/>
      <c r="S233" s="515"/>
      <c r="T233" s="516"/>
      <c r="U233" s="475"/>
      <c r="V233" s="473"/>
      <c r="W233" s="473"/>
      <c r="X233" s="473"/>
      <c r="Y233" s="473"/>
      <c r="Z233" s="473"/>
      <c r="AA233" s="473"/>
      <c r="AB233" s="473"/>
      <c r="AC233" s="474"/>
      <c r="AD233" s="774"/>
      <c r="AE233" s="775"/>
      <c r="AF233" s="776"/>
      <c r="AH233" s="159"/>
      <c r="AI233" s="139">
        <f t="shared" ref="AI233:AI234" si="19">IF(Q233="",100,IF(Q233="Yes",1,IF(Q233="No",0,IF(Q233="Partial",0.5,IF(Q233="N/A",1.001)))))</f>
        <v>100</v>
      </c>
    </row>
    <row r="234" spans="1:36" ht="27" customHeight="1">
      <c r="A234" s="452"/>
      <c r="B234" s="452"/>
      <c r="C234" s="124"/>
      <c r="D234" s="531" t="s">
        <v>1381</v>
      </c>
      <c r="E234" s="531"/>
      <c r="F234" s="531"/>
      <c r="G234" s="531"/>
      <c r="H234" s="531"/>
      <c r="I234" s="531"/>
      <c r="J234" s="531"/>
      <c r="K234" s="531"/>
      <c r="L234" s="531"/>
      <c r="M234" s="531"/>
      <c r="N234" s="532"/>
      <c r="O234" s="517"/>
      <c r="P234" s="518"/>
      <c r="Q234" s="555"/>
      <c r="R234" s="556"/>
      <c r="S234" s="517"/>
      <c r="T234" s="518"/>
      <c r="U234" s="475"/>
      <c r="V234" s="473"/>
      <c r="W234" s="473"/>
      <c r="X234" s="473"/>
      <c r="Y234" s="473"/>
      <c r="Z234" s="473"/>
      <c r="AA234" s="473"/>
      <c r="AB234" s="473"/>
      <c r="AC234" s="474"/>
      <c r="AD234" s="777"/>
      <c r="AE234" s="778"/>
      <c r="AF234" s="779"/>
      <c r="AH234" s="159"/>
      <c r="AI234" s="139">
        <f t="shared" si="19"/>
        <v>100</v>
      </c>
      <c r="AJ234" s="166">
        <f>SUM(AI233:AI234)+AI230+AI224+AI229+AI228</f>
        <v>600</v>
      </c>
    </row>
    <row r="235" spans="1:36" ht="13.5" customHeight="1">
      <c r="A235" s="536" t="s">
        <v>121</v>
      </c>
      <c r="B235" s="536"/>
      <c r="C235" s="536"/>
      <c r="D235" s="536"/>
      <c r="E235" s="536"/>
      <c r="F235" s="536"/>
      <c r="G235" s="536"/>
      <c r="H235" s="536"/>
      <c r="I235" s="536"/>
      <c r="J235" s="536"/>
      <c r="K235" s="536"/>
      <c r="L235" s="536"/>
      <c r="M235" s="536"/>
      <c r="N235" s="536"/>
      <c r="O235" s="529">
        <f>SUM(O223:P234)</f>
        <v>3</v>
      </c>
      <c r="P235" s="529"/>
      <c r="Q235" s="529"/>
      <c r="R235" s="529"/>
      <c r="S235" s="529">
        <f>SUM(S223:T234)</f>
        <v>0</v>
      </c>
      <c r="T235" s="529"/>
      <c r="U235" s="519"/>
      <c r="V235" s="519"/>
      <c r="W235" s="519"/>
      <c r="X235" s="519"/>
      <c r="Y235" s="519"/>
      <c r="Z235" s="519"/>
      <c r="AA235" s="519"/>
      <c r="AB235" s="519"/>
      <c r="AC235" s="519"/>
      <c r="AD235" s="453"/>
      <c r="AE235" s="453"/>
      <c r="AF235" s="453"/>
    </row>
    <row r="236" spans="1:36" ht="13.5" customHeight="1">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1:36" ht="13.5" customHeight="1">
      <c r="A237" s="498" t="s">
        <v>181</v>
      </c>
      <c r="B237" s="499"/>
      <c r="C237" s="499"/>
      <c r="D237" s="499"/>
      <c r="E237" s="499"/>
      <c r="F237" s="499"/>
      <c r="G237" s="499"/>
      <c r="H237" s="499"/>
      <c r="I237" s="499"/>
      <c r="J237" s="499"/>
      <c r="K237" s="499"/>
      <c r="L237" s="499"/>
      <c r="M237" s="499"/>
      <c r="N237" s="499"/>
      <c r="O237" s="499"/>
      <c r="P237" s="499"/>
      <c r="Q237" s="499"/>
      <c r="R237" s="499"/>
      <c r="S237" s="499"/>
      <c r="T237" s="499"/>
      <c r="U237" s="499"/>
      <c r="V237" s="499"/>
      <c r="W237" s="499"/>
      <c r="X237" s="499"/>
      <c r="Y237" s="499"/>
      <c r="Z237" s="499"/>
      <c r="AA237" s="499"/>
      <c r="AB237" s="499"/>
      <c r="AC237" s="499"/>
      <c r="AD237" s="499"/>
      <c r="AE237" s="499"/>
      <c r="AF237" s="500"/>
    </row>
    <row r="238" spans="1:36" ht="13.5" customHeight="1">
      <c r="A238" s="615" t="s">
        <v>1761</v>
      </c>
      <c r="B238" s="616"/>
      <c r="C238" s="616"/>
      <c r="D238" s="616"/>
      <c r="E238" s="616"/>
      <c r="F238" s="616"/>
      <c r="G238" s="616"/>
      <c r="H238" s="616"/>
      <c r="I238" s="616"/>
      <c r="J238" s="616"/>
      <c r="K238" s="616"/>
      <c r="L238" s="616"/>
      <c r="M238" s="616"/>
      <c r="N238" s="616"/>
      <c r="O238" s="616"/>
      <c r="P238" s="616"/>
      <c r="Q238" s="616"/>
      <c r="R238" s="616"/>
      <c r="S238" s="616"/>
      <c r="T238" s="616"/>
      <c r="U238" s="616"/>
      <c r="V238" s="616"/>
      <c r="W238" s="616"/>
      <c r="X238" s="616"/>
      <c r="Y238" s="616"/>
      <c r="Z238" s="616"/>
      <c r="AA238" s="616"/>
      <c r="AB238" s="616"/>
      <c r="AC238" s="616"/>
      <c r="AD238" s="616"/>
      <c r="AE238" s="616"/>
      <c r="AF238" s="617"/>
    </row>
    <row r="239" spans="1:36" ht="13.5" customHeight="1">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1:36" ht="13.5" customHeight="1">
      <c r="A240" s="568" t="s">
        <v>186</v>
      </c>
      <c r="B240" s="568"/>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row>
    <row r="241" spans="1:40" ht="13.5" customHeight="1">
      <c r="A241" s="458"/>
      <c r="B241" s="459"/>
      <c r="C241" s="458"/>
      <c r="D241" s="565"/>
      <c r="E241" s="565"/>
      <c r="F241" s="565"/>
      <c r="G241" s="565"/>
      <c r="H241" s="565"/>
      <c r="I241" s="565"/>
      <c r="J241" s="565"/>
      <c r="K241" s="565"/>
      <c r="L241" s="565"/>
      <c r="M241" s="565"/>
      <c r="N241" s="459"/>
      <c r="O241" s="529">
        <f>O235+O214+O203+O135+O118+O110+O85</f>
        <v>79</v>
      </c>
      <c r="P241" s="529"/>
      <c r="Q241" s="566"/>
      <c r="R241" s="567"/>
      <c r="S241" s="529">
        <f>S235+S214+S203+S135+S118+S110+S85</f>
        <v>0</v>
      </c>
      <c r="T241" s="529"/>
      <c r="U241" s="458"/>
      <c r="V241" s="565"/>
      <c r="W241" s="565"/>
      <c r="X241" s="565"/>
      <c r="Y241" s="565"/>
      <c r="Z241" s="565"/>
      <c r="AA241" s="565"/>
      <c r="AB241" s="565"/>
      <c r="AC241" s="565"/>
      <c r="AD241" s="565"/>
      <c r="AE241" s="565"/>
      <c r="AF241" s="459"/>
    </row>
    <row r="242" spans="1:40" ht="13.5" customHeight="1" thickBot="1"/>
    <row r="243" spans="1:40" ht="19.5" customHeight="1">
      <c r="A243" s="434" t="s">
        <v>1321</v>
      </c>
      <c r="B243" s="435"/>
      <c r="C243" s="435"/>
      <c r="D243" s="435"/>
      <c r="E243" s="435"/>
      <c r="F243" s="436"/>
    </row>
    <row r="244" spans="1:40" s="95" customFormat="1" ht="15.75" customHeight="1">
      <c r="A244" s="685" t="s">
        <v>1496</v>
      </c>
      <c r="B244" s="686"/>
      <c r="C244" s="686"/>
      <c r="D244" s="686"/>
      <c r="E244" s="686"/>
      <c r="F244" s="687"/>
      <c r="AM244" s="93"/>
      <c r="AN244" s="93"/>
    </row>
    <row r="245" spans="1:40" s="95" customFormat="1" ht="15.75" customHeight="1">
      <c r="A245" s="685" t="s">
        <v>1648</v>
      </c>
      <c r="B245" s="686"/>
      <c r="C245" s="686"/>
      <c r="D245" s="686"/>
      <c r="E245" s="686"/>
      <c r="F245" s="687"/>
    </row>
    <row r="246" spans="1:40" s="95" customFormat="1" ht="15.75" customHeight="1">
      <c r="A246" s="685" t="s">
        <v>1323</v>
      </c>
      <c r="B246" s="686"/>
      <c r="C246" s="686"/>
      <c r="D246" s="686"/>
      <c r="E246" s="686"/>
      <c r="F246" s="687"/>
    </row>
    <row r="247" spans="1:40" s="95" customFormat="1" ht="15.75" customHeight="1">
      <c r="A247" s="685" t="s">
        <v>1494</v>
      </c>
      <c r="B247" s="686"/>
      <c r="C247" s="686"/>
      <c r="D247" s="686"/>
      <c r="E247" s="686"/>
      <c r="F247" s="687"/>
    </row>
    <row r="248" spans="1:40" s="95" customFormat="1" ht="15.75" customHeight="1">
      <c r="A248" s="685" t="s">
        <v>1719</v>
      </c>
      <c r="B248" s="686"/>
      <c r="C248" s="686"/>
      <c r="D248" s="686"/>
      <c r="E248" s="686"/>
      <c r="F248" s="687"/>
    </row>
    <row r="249" spans="1:40" s="95" customFormat="1" ht="15.75" customHeight="1" thickBot="1">
      <c r="A249" s="695" t="s">
        <v>1720</v>
      </c>
      <c r="B249" s="696"/>
      <c r="C249" s="696"/>
      <c r="D249" s="696"/>
      <c r="E249" s="696"/>
      <c r="F249" s="697"/>
    </row>
    <row r="254" spans="1:40" hidden="1">
      <c r="AL254" s="93"/>
    </row>
    <row r="255" spans="1:40" hidden="1">
      <c r="AL255" s="95" t="s">
        <v>26</v>
      </c>
    </row>
    <row r="256" spans="1:40" hidden="1">
      <c r="AL256" s="95" t="s">
        <v>29</v>
      </c>
    </row>
    <row r="257" spans="38:38" hidden="1">
      <c r="AL257" s="95" t="s">
        <v>76</v>
      </c>
    </row>
    <row r="258" spans="38:38" hidden="1">
      <c r="AL258" s="95"/>
    </row>
    <row r="259" spans="38:38" hidden="1">
      <c r="AL259" s="95" t="s">
        <v>26</v>
      </c>
    </row>
    <row r="260" spans="38:38" hidden="1">
      <c r="AL260" s="95" t="s">
        <v>187</v>
      </c>
    </row>
    <row r="261" spans="38:38" hidden="1">
      <c r="AL261" s="95" t="s">
        <v>29</v>
      </c>
    </row>
    <row r="262" spans="38:38" hidden="1">
      <c r="AL262" s="95" t="s">
        <v>76</v>
      </c>
    </row>
    <row r="263" spans="38:38" hidden="1">
      <c r="AL263" s="95"/>
    </row>
    <row r="264" spans="38:38" hidden="1">
      <c r="AL264" s="95" t="s">
        <v>26</v>
      </c>
    </row>
    <row r="265" spans="38:38" hidden="1">
      <c r="AL265" s="95" t="s">
        <v>187</v>
      </c>
    </row>
    <row r="266" spans="38:38" hidden="1">
      <c r="AL266" s="95" t="s">
        <v>29</v>
      </c>
    </row>
    <row r="267" spans="38:38" hidden="1">
      <c r="AL267" s="95"/>
    </row>
    <row r="268" spans="38:38" hidden="1">
      <c r="AL268" s="95" t="s">
        <v>26</v>
      </c>
    </row>
    <row r="269" spans="38:38" hidden="1">
      <c r="AL269" s="95" t="s">
        <v>29</v>
      </c>
    </row>
    <row r="270" spans="38:38" hidden="1">
      <c r="AL270" s="95" t="s">
        <v>76</v>
      </c>
    </row>
  </sheetData>
  <sheetProtection algorithmName="SHA-512" hashValue="Y0iRh01BAx9HOzLYPxoJDwugN8mY2ZTAxNZa8DTFeLIjiqycZW2ati9T/8PoiK2i8oIwaXJ7MkiS8IiZ8WE+Zw==" saltValue="0ehPOIBBYMjNXIC/+LD6pQ==" spinCount="100000" sheet="1" objects="1" scenarios="1"/>
  <mergeCells count="710">
    <mergeCell ref="B4:S4"/>
    <mergeCell ref="B5:S6"/>
    <mergeCell ref="A223:B234"/>
    <mergeCell ref="Q231:R231"/>
    <mergeCell ref="U231:AC231"/>
    <mergeCell ref="O223:P234"/>
    <mergeCell ref="S223:T234"/>
    <mergeCell ref="D224:N224"/>
    <mergeCell ref="D228:N228"/>
    <mergeCell ref="Q228:R228"/>
    <mergeCell ref="Q226:R226"/>
    <mergeCell ref="O214:P214"/>
    <mergeCell ref="Q214:R214"/>
    <mergeCell ref="S214:T214"/>
    <mergeCell ref="U214:AC214"/>
    <mergeCell ref="D230:N230"/>
    <mergeCell ref="Q230:R230"/>
    <mergeCell ref="Q227:R227"/>
    <mergeCell ref="U227:AC227"/>
    <mergeCell ref="U230:AC230"/>
    <mergeCell ref="U223:AC223"/>
    <mergeCell ref="U225:AC225"/>
    <mergeCell ref="E231:N231"/>
    <mergeCell ref="E232:N232"/>
    <mergeCell ref="A241:B241"/>
    <mergeCell ref="C241:N241"/>
    <mergeCell ref="O241:P241"/>
    <mergeCell ref="Q241:R241"/>
    <mergeCell ref="S241:T241"/>
    <mergeCell ref="U241:AF241"/>
    <mergeCell ref="AD235:AF235"/>
    <mergeCell ref="A235:B235"/>
    <mergeCell ref="C235:N235"/>
    <mergeCell ref="O235:P235"/>
    <mergeCell ref="Q235:R235"/>
    <mergeCell ref="S235:T235"/>
    <mergeCell ref="U235:AC235"/>
    <mergeCell ref="A237:AF237"/>
    <mergeCell ref="A240:AF240"/>
    <mergeCell ref="AD223:AF234"/>
    <mergeCell ref="A214:B214"/>
    <mergeCell ref="C214:N214"/>
    <mergeCell ref="U228:AC228"/>
    <mergeCell ref="D229:N229"/>
    <mergeCell ref="E226:N226"/>
    <mergeCell ref="AD214:AF214"/>
    <mergeCell ref="A216:AF216"/>
    <mergeCell ref="A219:AF219"/>
    <mergeCell ref="A221:B222"/>
    <mergeCell ref="C221:N222"/>
    <mergeCell ref="O221:P222"/>
    <mergeCell ref="Q221:R222"/>
    <mergeCell ref="S221:T222"/>
    <mergeCell ref="U221:AC222"/>
    <mergeCell ref="AD221:AF222"/>
    <mergeCell ref="Q224:R224"/>
    <mergeCell ref="U224:AC224"/>
    <mergeCell ref="E225:N225"/>
    <mergeCell ref="Q225:R225"/>
    <mergeCell ref="C223:N223"/>
    <mergeCell ref="Q223:R223"/>
    <mergeCell ref="U226:AC226"/>
    <mergeCell ref="E227:N227"/>
    <mergeCell ref="Q232:R232"/>
    <mergeCell ref="U232:AC232"/>
    <mergeCell ref="D233:N233"/>
    <mergeCell ref="U233:AC233"/>
    <mergeCell ref="Q229:R229"/>
    <mergeCell ref="U229:AC229"/>
    <mergeCell ref="D234:N234"/>
    <mergeCell ref="Q234:R234"/>
    <mergeCell ref="Q233:R233"/>
    <mergeCell ref="U234:AC234"/>
    <mergeCell ref="D213:N213"/>
    <mergeCell ref="Q213:R213"/>
    <mergeCell ref="U213:AC213"/>
    <mergeCell ref="Q211:R211"/>
    <mergeCell ref="O210:P213"/>
    <mergeCell ref="S210:T213"/>
    <mergeCell ref="AD209:AF209"/>
    <mergeCell ref="A210:B213"/>
    <mergeCell ref="C210:N210"/>
    <mergeCell ref="Q210:R210"/>
    <mergeCell ref="S209:T209"/>
    <mergeCell ref="U209:AC209"/>
    <mergeCell ref="U211:AC211"/>
    <mergeCell ref="D212:N212"/>
    <mergeCell ref="Q212:R212"/>
    <mergeCell ref="U212:AC212"/>
    <mergeCell ref="C201:N201"/>
    <mergeCell ref="O201:P201"/>
    <mergeCell ref="Q201:R201"/>
    <mergeCell ref="S201:T201"/>
    <mergeCell ref="U201:AC201"/>
    <mergeCell ref="AD203:AF203"/>
    <mergeCell ref="A205:AF205"/>
    <mergeCell ref="A207:B208"/>
    <mergeCell ref="C207:N208"/>
    <mergeCell ref="O207:P208"/>
    <mergeCell ref="Q207:R208"/>
    <mergeCell ref="S207:T208"/>
    <mergeCell ref="U207:AC208"/>
    <mergeCell ref="AD207:AF208"/>
    <mergeCell ref="A203:B203"/>
    <mergeCell ref="C203:N203"/>
    <mergeCell ref="O203:P203"/>
    <mergeCell ref="Q203:R203"/>
    <mergeCell ref="S203:T203"/>
    <mergeCell ref="U203:AC203"/>
    <mergeCell ref="U198:AC198"/>
    <mergeCell ref="AD198:AF198"/>
    <mergeCell ref="A197:B197"/>
    <mergeCell ref="C197:N197"/>
    <mergeCell ref="O197:P197"/>
    <mergeCell ref="Q197:R197"/>
    <mergeCell ref="S197:T197"/>
    <mergeCell ref="U197:AC197"/>
    <mergeCell ref="U210:AC210"/>
    <mergeCell ref="AD210:AF213"/>
    <mergeCell ref="D211:N211"/>
    <mergeCell ref="A209:B209"/>
    <mergeCell ref="C209:N209"/>
    <mergeCell ref="O209:P209"/>
    <mergeCell ref="Q209:R209"/>
    <mergeCell ref="AD201:AF201"/>
    <mergeCell ref="A202:B202"/>
    <mergeCell ref="C202:N202"/>
    <mergeCell ref="O202:P202"/>
    <mergeCell ref="Q202:R202"/>
    <mergeCell ref="S202:T202"/>
    <mergeCell ref="U202:AC202"/>
    <mergeCell ref="AD202:AF202"/>
    <mergeCell ref="A201:B201"/>
    <mergeCell ref="A199:AF199"/>
    <mergeCell ref="A200:B200"/>
    <mergeCell ref="C200:N200"/>
    <mergeCell ref="O200:P200"/>
    <mergeCell ref="Q200:R200"/>
    <mergeCell ref="S200:T200"/>
    <mergeCell ref="U200:AC200"/>
    <mergeCell ref="AD200:AF200"/>
    <mergeCell ref="D194:N194"/>
    <mergeCell ref="Q194:R194"/>
    <mergeCell ref="U194:AC194"/>
    <mergeCell ref="D195:N195"/>
    <mergeCell ref="Q195:R195"/>
    <mergeCell ref="U195:AC195"/>
    <mergeCell ref="O187:P195"/>
    <mergeCell ref="S187:T195"/>
    <mergeCell ref="O196:P196"/>
    <mergeCell ref="S196:T196"/>
    <mergeCell ref="AD197:AF197"/>
    <mergeCell ref="A198:B198"/>
    <mergeCell ref="C198:N198"/>
    <mergeCell ref="O198:P198"/>
    <mergeCell ref="Q198:R198"/>
    <mergeCell ref="S198:T198"/>
    <mergeCell ref="A196:B196"/>
    <mergeCell ref="C196:N196"/>
    <mergeCell ref="Q196:R196"/>
    <mergeCell ref="U196:AC196"/>
    <mergeCell ref="U188:AC188"/>
    <mergeCell ref="D189:N189"/>
    <mergeCell ref="U189:AC189"/>
    <mergeCell ref="A180:AF180"/>
    <mergeCell ref="A187:B195"/>
    <mergeCell ref="C187:N187"/>
    <mergeCell ref="Q187:R187"/>
    <mergeCell ref="U187:AC187"/>
    <mergeCell ref="AD187:AF195"/>
    <mergeCell ref="D188:N188"/>
    <mergeCell ref="D192:N192"/>
    <mergeCell ref="U192:AC192"/>
    <mergeCell ref="D193:N193"/>
    <mergeCell ref="U193:AC193"/>
    <mergeCell ref="D190:N190"/>
    <mergeCell ref="U190:AC190"/>
    <mergeCell ref="Q189:R189"/>
    <mergeCell ref="Q188:R188"/>
    <mergeCell ref="Q193:R193"/>
    <mergeCell ref="Q191:R191"/>
    <mergeCell ref="Q190:R190"/>
    <mergeCell ref="Q192:R192"/>
    <mergeCell ref="D191:N191"/>
    <mergeCell ref="U191:AC191"/>
    <mergeCell ref="AD196:AF196"/>
    <mergeCell ref="AD184:AF186"/>
    <mergeCell ref="D185:N185"/>
    <mergeCell ref="Q185:R185"/>
    <mergeCell ref="D186:N186"/>
    <mergeCell ref="Q186:R186"/>
    <mergeCell ref="U186:AC186"/>
    <mergeCell ref="A184:B186"/>
    <mergeCell ref="C184:N184"/>
    <mergeCell ref="Q184:R184"/>
    <mergeCell ref="U184:AC184"/>
    <mergeCell ref="D175:N175"/>
    <mergeCell ref="Q175:R175"/>
    <mergeCell ref="D176:N176"/>
    <mergeCell ref="Q176:R176"/>
    <mergeCell ref="U176:AC176"/>
    <mergeCell ref="A174:B177"/>
    <mergeCell ref="D177:N177"/>
    <mergeCell ref="Q177:R177"/>
    <mergeCell ref="A179:B179"/>
    <mergeCell ref="A178:B178"/>
    <mergeCell ref="AD181:AF183"/>
    <mergeCell ref="D182:N182"/>
    <mergeCell ref="Q182:R182"/>
    <mergeCell ref="D183:N183"/>
    <mergeCell ref="Q183:R183"/>
    <mergeCell ref="C181:N181"/>
    <mergeCell ref="C174:N174"/>
    <mergeCell ref="Q181:R181"/>
    <mergeCell ref="U181:AC181"/>
    <mergeCell ref="AD178:AF178"/>
    <mergeCell ref="C179:N179"/>
    <mergeCell ref="O179:P179"/>
    <mergeCell ref="Q179:R179"/>
    <mergeCell ref="S179:T179"/>
    <mergeCell ref="U179:AC179"/>
    <mergeCell ref="AD179:AF179"/>
    <mergeCell ref="C178:N178"/>
    <mergeCell ref="O178:P178"/>
    <mergeCell ref="Q178:R178"/>
    <mergeCell ref="S178:T178"/>
    <mergeCell ref="U178:AC178"/>
    <mergeCell ref="U177:AC177"/>
    <mergeCell ref="A170:B170"/>
    <mergeCell ref="A169:B169"/>
    <mergeCell ref="C170:N170"/>
    <mergeCell ref="O170:P170"/>
    <mergeCell ref="Q170:R170"/>
    <mergeCell ref="S170:T170"/>
    <mergeCell ref="A171:B171"/>
    <mergeCell ref="C171:N171"/>
    <mergeCell ref="U170:AC170"/>
    <mergeCell ref="O171:P171"/>
    <mergeCell ref="Q171:R171"/>
    <mergeCell ref="S171:T171"/>
    <mergeCell ref="U171:AC171"/>
    <mergeCell ref="A173:B173"/>
    <mergeCell ref="C173:N173"/>
    <mergeCell ref="O173:P173"/>
    <mergeCell ref="Q173:R173"/>
    <mergeCell ref="S173:T173"/>
    <mergeCell ref="U173:AC173"/>
    <mergeCell ref="AD173:AF173"/>
    <mergeCell ref="A172:B172"/>
    <mergeCell ref="C172:N172"/>
    <mergeCell ref="O172:P172"/>
    <mergeCell ref="Q172:R172"/>
    <mergeCell ref="S172:T172"/>
    <mergeCell ref="U172:AC172"/>
    <mergeCell ref="AD164:AF164"/>
    <mergeCell ref="A165:AF165"/>
    <mergeCell ref="A166:B166"/>
    <mergeCell ref="C166:N166"/>
    <mergeCell ref="O166:P166"/>
    <mergeCell ref="Q166:R166"/>
    <mergeCell ref="S166:T166"/>
    <mergeCell ref="U166:AC166"/>
    <mergeCell ref="AD166:AF166"/>
    <mergeCell ref="A164:B164"/>
    <mergeCell ref="C164:N164"/>
    <mergeCell ref="O164:P164"/>
    <mergeCell ref="Q164:R164"/>
    <mergeCell ref="S164:T164"/>
    <mergeCell ref="U164:AC164"/>
    <mergeCell ref="AD167:AF167"/>
    <mergeCell ref="A168:B168"/>
    <mergeCell ref="C168:N168"/>
    <mergeCell ref="O168:P168"/>
    <mergeCell ref="Q168:R168"/>
    <mergeCell ref="S168:T168"/>
    <mergeCell ref="U168:AC168"/>
    <mergeCell ref="AD168:AF168"/>
    <mergeCell ref="A167:B167"/>
    <mergeCell ref="C167:N167"/>
    <mergeCell ref="O167:P167"/>
    <mergeCell ref="Q167:R167"/>
    <mergeCell ref="S167:T167"/>
    <mergeCell ref="U167:AC167"/>
    <mergeCell ref="AD160:AF163"/>
    <mergeCell ref="D161:N161"/>
    <mergeCell ref="Q161:R161"/>
    <mergeCell ref="D162:N162"/>
    <mergeCell ref="Q162:R162"/>
    <mergeCell ref="D159:N159"/>
    <mergeCell ref="O159:P159"/>
    <mergeCell ref="Q159:R159"/>
    <mergeCell ref="S159:T159"/>
    <mergeCell ref="U159:AC159"/>
    <mergeCell ref="A160:B163"/>
    <mergeCell ref="C160:N160"/>
    <mergeCell ref="Q160:R160"/>
    <mergeCell ref="D155:N155"/>
    <mergeCell ref="O155:P155"/>
    <mergeCell ref="Q155:R155"/>
    <mergeCell ref="S155:T155"/>
    <mergeCell ref="U155:AC155"/>
    <mergeCell ref="D158:AC158"/>
    <mergeCell ref="U162:AC162"/>
    <mergeCell ref="D163:N163"/>
    <mergeCell ref="Q163:R163"/>
    <mergeCell ref="U163:AC163"/>
    <mergeCell ref="U160:AC160"/>
    <mergeCell ref="D156:AC156"/>
    <mergeCell ref="D157:N157"/>
    <mergeCell ref="O157:P157"/>
    <mergeCell ref="Q157:R157"/>
    <mergeCell ref="S157:T157"/>
    <mergeCell ref="U157:AC157"/>
    <mergeCell ref="O160:P163"/>
    <mergeCell ref="S160:T163"/>
    <mergeCell ref="U161:AC161"/>
    <mergeCell ref="D150:N150"/>
    <mergeCell ref="Q150:R150"/>
    <mergeCell ref="U150:AC150"/>
    <mergeCell ref="A145:AF145"/>
    <mergeCell ref="A146:B159"/>
    <mergeCell ref="C146:N146"/>
    <mergeCell ref="O146:P147"/>
    <mergeCell ref="Q146:R147"/>
    <mergeCell ref="S146:T147"/>
    <mergeCell ref="U146:AC147"/>
    <mergeCell ref="AD146:AF159"/>
    <mergeCell ref="C147:N147"/>
    <mergeCell ref="D148:AC148"/>
    <mergeCell ref="O149:P150"/>
    <mergeCell ref="O152:P153"/>
    <mergeCell ref="S149:T150"/>
    <mergeCell ref="S152:T153"/>
    <mergeCell ref="D153:N153"/>
    <mergeCell ref="Q153:R153"/>
    <mergeCell ref="U153:AC153"/>
    <mergeCell ref="D154:AC154"/>
    <mergeCell ref="A116:B116"/>
    <mergeCell ref="C116:N116"/>
    <mergeCell ref="O116:P116"/>
    <mergeCell ref="Q116:R116"/>
    <mergeCell ref="S116:T116"/>
    <mergeCell ref="U116:AC116"/>
    <mergeCell ref="AD116:AF116"/>
    <mergeCell ref="A113:AF113"/>
    <mergeCell ref="C144:N144"/>
    <mergeCell ref="A130:B134"/>
    <mergeCell ref="U142:AC143"/>
    <mergeCell ref="AD142:AF143"/>
    <mergeCell ref="C143:N143"/>
    <mergeCell ref="A144:B144"/>
    <mergeCell ref="C135:N135"/>
    <mergeCell ref="O135:P135"/>
    <mergeCell ref="U133:AC133"/>
    <mergeCell ref="Q132:R132"/>
    <mergeCell ref="S132:T132"/>
    <mergeCell ref="U132:AC132"/>
    <mergeCell ref="U134:AC134"/>
    <mergeCell ref="O134:P134"/>
    <mergeCell ref="AD128:AF129"/>
    <mergeCell ref="S128:T129"/>
    <mergeCell ref="AD110:AF110"/>
    <mergeCell ref="A112:AF112"/>
    <mergeCell ref="A114:B115"/>
    <mergeCell ref="C114:N115"/>
    <mergeCell ref="O114:P115"/>
    <mergeCell ref="Q114:R115"/>
    <mergeCell ref="S114:T115"/>
    <mergeCell ref="U114:AC115"/>
    <mergeCell ref="AD114:AF115"/>
    <mergeCell ref="A110:B110"/>
    <mergeCell ref="C110:N110"/>
    <mergeCell ref="O110:P110"/>
    <mergeCell ref="Q110:R110"/>
    <mergeCell ref="S110:T110"/>
    <mergeCell ref="U110:AC110"/>
    <mergeCell ref="A103:B109"/>
    <mergeCell ref="C103:N103"/>
    <mergeCell ref="Q103:R103"/>
    <mergeCell ref="U103:AC103"/>
    <mergeCell ref="U105:AC105"/>
    <mergeCell ref="D106:N106"/>
    <mergeCell ref="Q106:R106"/>
    <mergeCell ref="D108:N108"/>
    <mergeCell ref="Q108:R108"/>
    <mergeCell ref="U108:AC108"/>
    <mergeCell ref="C109:N109"/>
    <mergeCell ref="Q109:R109"/>
    <mergeCell ref="U109:AC109"/>
    <mergeCell ref="U106:AC106"/>
    <mergeCell ref="D107:N107"/>
    <mergeCell ref="Q107:R107"/>
    <mergeCell ref="U107:AC107"/>
    <mergeCell ref="AD103:AF109"/>
    <mergeCell ref="D104:N104"/>
    <mergeCell ref="Q104:R104"/>
    <mergeCell ref="U104:AC104"/>
    <mergeCell ref="D105:N105"/>
    <mergeCell ref="Q105:R105"/>
    <mergeCell ref="S103:T109"/>
    <mergeCell ref="O103:P109"/>
    <mergeCell ref="S94:T102"/>
    <mergeCell ref="U95:AC95"/>
    <mergeCell ref="D96:N96"/>
    <mergeCell ref="Q96:R96"/>
    <mergeCell ref="U96:AC96"/>
    <mergeCell ref="U101:AC101"/>
    <mergeCell ref="C102:N102"/>
    <mergeCell ref="Q102:R102"/>
    <mergeCell ref="U102:AC102"/>
    <mergeCell ref="D99:N99"/>
    <mergeCell ref="Q99:R99"/>
    <mergeCell ref="U99:AC99"/>
    <mergeCell ref="D100:N100"/>
    <mergeCell ref="Q100:R100"/>
    <mergeCell ref="U100:AC100"/>
    <mergeCell ref="U94:AC94"/>
    <mergeCell ref="AD94:AF102"/>
    <mergeCell ref="D95:N95"/>
    <mergeCell ref="A90:AF90"/>
    <mergeCell ref="A92:B93"/>
    <mergeCell ref="C92:N93"/>
    <mergeCell ref="O92:P93"/>
    <mergeCell ref="Q92:R93"/>
    <mergeCell ref="S92:T93"/>
    <mergeCell ref="U92:AC93"/>
    <mergeCell ref="AD92:AF93"/>
    <mergeCell ref="D97:N97"/>
    <mergeCell ref="Q97:R97"/>
    <mergeCell ref="U97:AC97"/>
    <mergeCell ref="D98:N98"/>
    <mergeCell ref="Q98:R98"/>
    <mergeCell ref="U98:AC98"/>
    <mergeCell ref="Q95:R95"/>
    <mergeCell ref="B36:R36"/>
    <mergeCell ref="B37:E37"/>
    <mergeCell ref="B53:R54"/>
    <mergeCell ref="A85:B85"/>
    <mergeCell ref="A87:AF87"/>
    <mergeCell ref="A88:AF88"/>
    <mergeCell ref="O85:P85"/>
    <mergeCell ref="Q85:R85"/>
    <mergeCell ref="S85:T85"/>
    <mergeCell ref="Q84:R84"/>
    <mergeCell ref="A65:B72"/>
    <mergeCell ref="C65:N65"/>
    <mergeCell ref="Q65:R65"/>
    <mergeCell ref="D68:N68"/>
    <mergeCell ref="Q68:R68"/>
    <mergeCell ref="U68:AC68"/>
    <mergeCell ref="D69:N69"/>
    <mergeCell ref="Q69:R69"/>
    <mergeCell ref="U69:AC69"/>
    <mergeCell ref="Q66:R66"/>
    <mergeCell ref="U80:AC80"/>
    <mergeCell ref="U81:AC81"/>
    <mergeCell ref="U83:AC83"/>
    <mergeCell ref="U84:AC84"/>
    <mergeCell ref="D80:N80"/>
    <mergeCell ref="Q80:R80"/>
    <mergeCell ref="A1:AF1"/>
    <mergeCell ref="F37:I37"/>
    <mergeCell ref="J37:M37"/>
    <mergeCell ref="N37:Q37"/>
    <mergeCell ref="B39:Q39"/>
    <mergeCell ref="C40:E40"/>
    <mergeCell ref="C41:E41"/>
    <mergeCell ref="B43:Q43"/>
    <mergeCell ref="C44:E44"/>
    <mergeCell ref="B38:E38"/>
    <mergeCell ref="C42:E42"/>
    <mergeCell ref="T44:W45"/>
    <mergeCell ref="A2:AF2"/>
    <mergeCell ref="R37:R38"/>
    <mergeCell ref="T54:AF56"/>
    <mergeCell ref="A73:B74"/>
    <mergeCell ref="C73:N73"/>
    <mergeCell ref="O73:P74"/>
    <mergeCell ref="Q73:R74"/>
    <mergeCell ref="AD63:AF64"/>
    <mergeCell ref="T46:V46"/>
    <mergeCell ref="T47:V47"/>
    <mergeCell ref="T48:V48"/>
    <mergeCell ref="O63:P64"/>
    <mergeCell ref="Q63:R64"/>
    <mergeCell ref="S63:T64"/>
    <mergeCell ref="U63:AC64"/>
    <mergeCell ref="A62:AF62"/>
    <mergeCell ref="C45:E45"/>
    <mergeCell ref="B47:Q47"/>
    <mergeCell ref="C48:E48"/>
    <mergeCell ref="C49:E49"/>
    <mergeCell ref="B51:E51"/>
    <mergeCell ref="A61:AF61"/>
    <mergeCell ref="A63:B64"/>
    <mergeCell ref="C46:E46"/>
    <mergeCell ref="C50:E50"/>
    <mergeCell ref="B55:R59"/>
    <mergeCell ref="AD117:AF117"/>
    <mergeCell ref="D78:N78"/>
    <mergeCell ref="O75:P84"/>
    <mergeCell ref="S73:T74"/>
    <mergeCell ref="D70:N70"/>
    <mergeCell ref="Q70:R70"/>
    <mergeCell ref="U70:AC70"/>
    <mergeCell ref="D71:N71"/>
    <mergeCell ref="Q71:R71"/>
    <mergeCell ref="U71:AC71"/>
    <mergeCell ref="U73:AC74"/>
    <mergeCell ref="C74:N74"/>
    <mergeCell ref="Q79:R79"/>
    <mergeCell ref="U79:AC79"/>
    <mergeCell ref="D81:N81"/>
    <mergeCell ref="Q81:R81"/>
    <mergeCell ref="D82:N82"/>
    <mergeCell ref="Q82:R82"/>
    <mergeCell ref="D84:N84"/>
    <mergeCell ref="O65:P72"/>
    <mergeCell ref="S65:T72"/>
    <mergeCell ref="D76:N76"/>
    <mergeCell ref="Q76:R76"/>
    <mergeCell ref="U76:AC76"/>
    <mergeCell ref="A117:B117"/>
    <mergeCell ref="C117:N117"/>
    <mergeCell ref="O117:P117"/>
    <mergeCell ref="D66:N66"/>
    <mergeCell ref="U66:AC66"/>
    <mergeCell ref="D67:N67"/>
    <mergeCell ref="Q67:R67"/>
    <mergeCell ref="U67:AC67"/>
    <mergeCell ref="D72:N72"/>
    <mergeCell ref="U82:AC82"/>
    <mergeCell ref="U72:AC72"/>
    <mergeCell ref="Q78:R78"/>
    <mergeCell ref="U78:AC78"/>
    <mergeCell ref="Q72:R72"/>
    <mergeCell ref="Q83:R83"/>
    <mergeCell ref="D83:N83"/>
    <mergeCell ref="D79:N79"/>
    <mergeCell ref="D77:N77"/>
    <mergeCell ref="Q77:R77"/>
    <mergeCell ref="U77:AC77"/>
    <mergeCell ref="C75:N75"/>
    <mergeCell ref="Q75:R75"/>
    <mergeCell ref="U75:AC75"/>
    <mergeCell ref="A75:B84"/>
    <mergeCell ref="Q135:R135"/>
    <mergeCell ref="S135:T135"/>
    <mergeCell ref="U135:AC135"/>
    <mergeCell ref="O142:P143"/>
    <mergeCell ref="Q142:R143"/>
    <mergeCell ref="S142:T143"/>
    <mergeCell ref="Q174:R174"/>
    <mergeCell ref="U174:AC174"/>
    <mergeCell ref="A126:AF126"/>
    <mergeCell ref="A128:B129"/>
    <mergeCell ref="C128:N129"/>
    <mergeCell ref="Q144:R144"/>
    <mergeCell ref="S144:T144"/>
    <mergeCell ref="U144:AC144"/>
    <mergeCell ref="AD144:AF144"/>
    <mergeCell ref="O139:P140"/>
    <mergeCell ref="A141:AF141"/>
    <mergeCell ref="D151:AC151"/>
    <mergeCell ref="D152:N152"/>
    <mergeCell ref="Q152:R152"/>
    <mergeCell ref="U152:AC152"/>
    <mergeCell ref="D149:N149"/>
    <mergeCell ref="Q149:R149"/>
    <mergeCell ref="U149:AC149"/>
    <mergeCell ref="AD171:AF171"/>
    <mergeCell ref="O169:P169"/>
    <mergeCell ref="Q169:R169"/>
    <mergeCell ref="S169:T169"/>
    <mergeCell ref="U169:AC169"/>
    <mergeCell ref="AD169:AF169"/>
    <mergeCell ref="AD172:AF172"/>
    <mergeCell ref="AD170:AF170"/>
    <mergeCell ref="AD174:AF177"/>
    <mergeCell ref="U131:AC131"/>
    <mergeCell ref="D132:N132"/>
    <mergeCell ref="O132:P132"/>
    <mergeCell ref="A121:AF121"/>
    <mergeCell ref="A118:B118"/>
    <mergeCell ref="C118:N118"/>
    <mergeCell ref="O118:P118"/>
    <mergeCell ref="Q118:R118"/>
    <mergeCell ref="S118:T118"/>
    <mergeCell ref="U118:AC118"/>
    <mergeCell ref="AD118:AF118"/>
    <mergeCell ref="Q133:R133"/>
    <mergeCell ref="S133:T133"/>
    <mergeCell ref="AD135:AF135"/>
    <mergeCell ref="AD85:AF85"/>
    <mergeCell ref="U183:AC183"/>
    <mergeCell ref="A127:AF127"/>
    <mergeCell ref="A138:AF138"/>
    <mergeCell ref="Q128:R129"/>
    <mergeCell ref="A181:B183"/>
    <mergeCell ref="A137:AF137"/>
    <mergeCell ref="A139:B140"/>
    <mergeCell ref="Q139:R140"/>
    <mergeCell ref="S139:T140"/>
    <mergeCell ref="U139:AC140"/>
    <mergeCell ref="AD139:AF140"/>
    <mergeCell ref="C130:N130"/>
    <mergeCell ref="O130:P130"/>
    <mergeCell ref="AD130:AF134"/>
    <mergeCell ref="D131:N131"/>
    <mergeCell ref="O131:P131"/>
    <mergeCell ref="Q134:R134"/>
    <mergeCell ref="S134:T134"/>
    <mergeCell ref="Q131:R131"/>
    <mergeCell ref="S131:T131"/>
    <mergeCell ref="U8:AF8"/>
    <mergeCell ref="U9:AF11"/>
    <mergeCell ref="U16:AF17"/>
    <mergeCell ref="U23:AF24"/>
    <mergeCell ref="Q117:R117"/>
    <mergeCell ref="S117:T117"/>
    <mergeCell ref="U117:AC117"/>
    <mergeCell ref="A123:AF123"/>
    <mergeCell ref="C85:N85"/>
    <mergeCell ref="U85:AC85"/>
    <mergeCell ref="A120:AF120"/>
    <mergeCell ref="A94:B102"/>
    <mergeCell ref="C94:N94"/>
    <mergeCell ref="Q94:R94"/>
    <mergeCell ref="D101:N101"/>
    <mergeCell ref="Q101:R101"/>
    <mergeCell ref="A91:AF91"/>
    <mergeCell ref="O94:P102"/>
    <mergeCell ref="AD75:AF84"/>
    <mergeCell ref="S75:T84"/>
    <mergeCell ref="U65:AC65"/>
    <mergeCell ref="AD65:AF72"/>
    <mergeCell ref="AD73:AF74"/>
    <mergeCell ref="C63:N64"/>
    <mergeCell ref="K7:N7"/>
    <mergeCell ref="O7:R7"/>
    <mergeCell ref="B30:F30"/>
    <mergeCell ref="B31:F31"/>
    <mergeCell ref="B32:F32"/>
    <mergeCell ref="B33:F33"/>
    <mergeCell ref="B9:S9"/>
    <mergeCell ref="B16:S16"/>
    <mergeCell ref="C12:S12"/>
    <mergeCell ref="C19:S19"/>
    <mergeCell ref="B23:S23"/>
    <mergeCell ref="C26:S26"/>
    <mergeCell ref="B7:F7"/>
    <mergeCell ref="B8:F8"/>
    <mergeCell ref="C10:F10"/>
    <mergeCell ref="C11:F11"/>
    <mergeCell ref="C13:F13"/>
    <mergeCell ref="C14:F14"/>
    <mergeCell ref="C15:F15"/>
    <mergeCell ref="C17:F17"/>
    <mergeCell ref="C18:F18"/>
    <mergeCell ref="C20:F20"/>
    <mergeCell ref="C21:F21"/>
    <mergeCell ref="C22:F22"/>
    <mergeCell ref="A247:F247"/>
    <mergeCell ref="A248:F248"/>
    <mergeCell ref="A249:F249"/>
    <mergeCell ref="C24:F24"/>
    <mergeCell ref="C25:F25"/>
    <mergeCell ref="C27:F27"/>
    <mergeCell ref="C28:F28"/>
    <mergeCell ref="C29:F29"/>
    <mergeCell ref="G7:J7"/>
    <mergeCell ref="C139:N140"/>
    <mergeCell ref="A206:AF206"/>
    <mergeCell ref="A217:AF217"/>
    <mergeCell ref="A220:AF220"/>
    <mergeCell ref="A238:AF238"/>
    <mergeCell ref="O174:P177"/>
    <mergeCell ref="S174:T177"/>
    <mergeCell ref="O181:P183"/>
    <mergeCell ref="S181:T183"/>
    <mergeCell ref="O184:P186"/>
    <mergeCell ref="S184:T186"/>
    <mergeCell ref="O128:P129"/>
    <mergeCell ref="A243:F243"/>
    <mergeCell ref="A244:F244"/>
    <mergeCell ref="C169:N169"/>
    <mergeCell ref="U27:W27"/>
    <mergeCell ref="U28:W28"/>
    <mergeCell ref="U29:W29"/>
    <mergeCell ref="U30:W30"/>
    <mergeCell ref="U31:W31"/>
    <mergeCell ref="U32:W32"/>
    <mergeCell ref="U33:W33"/>
    <mergeCell ref="A245:F245"/>
    <mergeCell ref="A246:F246"/>
    <mergeCell ref="A142:B143"/>
    <mergeCell ref="C142:N142"/>
    <mergeCell ref="U128:AC129"/>
    <mergeCell ref="O144:P144"/>
    <mergeCell ref="A135:B135"/>
    <mergeCell ref="D134:N134"/>
    <mergeCell ref="D133:N133"/>
    <mergeCell ref="O133:P133"/>
    <mergeCell ref="A124:AF124"/>
    <mergeCell ref="U175:AC175"/>
    <mergeCell ref="U182:AC182"/>
    <mergeCell ref="U185:AC185"/>
    <mergeCell ref="Q130:R130"/>
    <mergeCell ref="S130:T130"/>
    <mergeCell ref="U130:AC130"/>
  </mergeCells>
  <dataValidations count="6">
    <dataValidation type="list" allowBlank="1" showInputMessage="1" showErrorMessage="1" sqref="Q185:R186 Q178:R180 Q182:R183 Q175:R176 Q188:R195" xr:uid="{00000000-0002-0000-0700-000002000000}">
      <formula1>$AL$267:$AL$269</formula1>
    </dataValidation>
    <dataValidation type="list" allowBlank="1" showInputMessage="1" showErrorMessage="1" sqref="Q116:R117 Q73:R74 Q144:R144 R162:R163 Q142 Q105:R108 Q166 Q164:R164 Q96:R101 Q161:Q163 Q131:R132 Q134:R134" xr:uid="{00000000-0002-0000-0700-000003000000}">
      <formula1>$AL$263:$AL$266</formula1>
    </dataValidation>
    <dataValidation type="list" allowBlank="1" showInputMessage="1" showErrorMessage="1" sqref="Q66:R67 Q79:R80 Q82:R84 Q167:R169 Q157:R157 Q95:R95 Q104:R104 Q155:R155 Q133:R133" xr:uid="{F4A3787D-0755-402C-ABA9-25B9238A8F75}">
      <formula1>$AL$258:$AL$262</formula1>
    </dataValidation>
    <dataValidation type="list" allowBlank="1" showInputMessage="1" showErrorMessage="1" sqref="Q211:R213 Q231:R234 Q209:R209 Q196:R198 Q225:R229 Q200:R202 Q171:R173" xr:uid="{CC7DF4E1-A02E-418A-AB6A-4A71A08DCB55}">
      <formula1>$AL$254:$AL$256</formula1>
    </dataValidation>
    <dataValidation type="list" allowBlank="1" showInputMessage="1" showErrorMessage="1" sqref="Q149:R150 Q152:R153 Q159:R159 Q76:R78 Q81:R81 Q68:R72" xr:uid="{F9589FA8-975E-44A2-8C5B-A0BC3C66DDBC}">
      <formula1>$AL$258:$AL$261</formula1>
    </dataValidation>
    <dataValidation type="list" allowBlank="1" showInputMessage="1" showErrorMessage="1" sqref="Q170:R170 Q177:R177" xr:uid="{8E88180F-D3C2-4BB8-9790-065755FCFE59}">
      <formula1>$AL$254:$AL$257</formula1>
    </dataValidation>
  </dataValidations>
  <hyperlinks>
    <hyperlink ref="A244:E244" location="'Urine Module'!A1" display="- Urine module" xr:uid="{1F1D365D-8CDD-4EEA-B508-F84088E3C291}"/>
    <hyperlink ref="A244:F244" location="'General AMR Module'!A1" display="- General AMR module" xr:uid="{2B69981E-9E42-4E52-A5BE-49F6020157D9}"/>
    <hyperlink ref="A245:E245" location="'Feces Module'!A1" display="- Feces module" xr:uid="{F9F67696-59AC-4ABE-A94F-CFEAFF35C35C}"/>
    <hyperlink ref="A246:E246" location="'Blood Module'!A1" display="- Blood module" xr:uid="{600F6CCD-02F9-4102-9036-61C0605FD458}"/>
    <hyperlink ref="A247:E247" location="'Genital Module'!A1" display="- Genital module" xr:uid="{B552E0C2-DD47-4FB9-B286-4C7F1A5CF629}"/>
    <hyperlink ref="A248:E248" location="'Pulmonary Module'!A1" display="- Pulmonary module" xr:uid="{BB4EB60D-A960-44ED-8AC0-11B2453B5071}"/>
    <hyperlink ref="A249:E249" location="'Wound Module'!A1" display="- Wound module" xr:uid="{AD5F59F4-086E-4C81-A176-A6E0A4B98615}"/>
  </hyperlink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Q218"/>
  <sheetViews>
    <sheetView showGridLines="0" zoomScaleNormal="100" workbookViewId="0">
      <selection activeCell="A2" sqref="A2:AF2"/>
    </sheetView>
  </sheetViews>
  <sheetFormatPr baseColWidth="10" defaultColWidth="9.1640625" defaultRowHeight="14"/>
  <cols>
    <col min="1" max="34" width="5.5" style="95" customWidth="1"/>
    <col min="35" max="36" width="5.5" style="95" hidden="1" customWidth="1"/>
    <col min="37" max="37" width="5.5" style="95" customWidth="1"/>
    <col min="38" max="16384" width="9.1640625" style="95"/>
  </cols>
  <sheetData>
    <row r="1" spans="1:43" ht="218" customHeight="1">
      <c r="A1" s="534" t="s">
        <v>2279</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row>
    <row r="2" spans="1:43" ht="33.75" customHeight="1">
      <c r="A2" s="533" t="s">
        <v>1879</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row>
    <row r="3" spans="1:43" ht="13" hidden="1" customHeight="1">
      <c r="A3" s="174"/>
      <c r="B3" s="174"/>
      <c r="C3" s="174"/>
      <c r="D3" s="174"/>
      <c r="E3" s="174"/>
      <c r="F3" s="174"/>
      <c r="G3" s="174"/>
      <c r="H3" s="174"/>
      <c r="I3" s="174"/>
      <c r="J3" s="174"/>
      <c r="K3" s="174"/>
      <c r="L3" s="174"/>
      <c r="M3" s="174"/>
      <c r="N3" s="175"/>
      <c r="O3" s="175"/>
      <c r="P3" s="175"/>
      <c r="Q3" s="175"/>
      <c r="R3" s="175"/>
      <c r="S3" s="175"/>
      <c r="T3" s="175"/>
      <c r="U3" s="175"/>
      <c r="V3" s="175"/>
      <c r="W3" s="175"/>
      <c r="X3" s="175"/>
      <c r="Y3" s="175"/>
      <c r="Z3" s="175"/>
      <c r="AA3" s="175"/>
      <c r="AB3" s="175"/>
      <c r="AC3" s="175"/>
      <c r="AD3" s="175"/>
      <c r="AE3" s="175"/>
      <c r="AF3" s="175"/>
    </row>
    <row r="4" spans="1:43" ht="40.5" customHeight="1">
      <c r="A4" s="105" t="s">
        <v>302</v>
      </c>
      <c r="B4" s="766" t="s">
        <v>1649</v>
      </c>
      <c r="C4" s="766"/>
      <c r="D4" s="766"/>
      <c r="E4" s="766"/>
      <c r="F4" s="766"/>
      <c r="G4" s="766"/>
      <c r="H4" s="766"/>
      <c r="I4" s="766"/>
      <c r="J4" s="766"/>
      <c r="K4" s="766"/>
      <c r="L4" s="766"/>
      <c r="M4" s="766"/>
      <c r="N4" s="153"/>
      <c r="O4" s="95" t="s">
        <v>73</v>
      </c>
      <c r="P4" s="820" t="s">
        <v>1531</v>
      </c>
      <c r="Q4" s="820"/>
      <c r="R4" s="820"/>
      <c r="S4" s="820"/>
      <c r="T4" s="820"/>
      <c r="U4" s="820"/>
      <c r="V4" s="820"/>
      <c r="W4" s="820"/>
      <c r="X4" s="820"/>
      <c r="Y4" s="820"/>
      <c r="Z4" s="820"/>
      <c r="AA4" s="820"/>
      <c r="AB4" s="820"/>
      <c r="AC4" s="820"/>
      <c r="AD4" s="820"/>
      <c r="AE4" s="820"/>
      <c r="AF4" s="153"/>
    </row>
    <row r="5" spans="1:43" ht="13.5" customHeight="1">
      <c r="A5" s="105"/>
      <c r="B5" s="508"/>
      <c r="C5" s="648"/>
      <c r="D5" s="648"/>
      <c r="E5" s="509"/>
      <c r="F5" s="508" t="s">
        <v>1650</v>
      </c>
      <c r="G5" s="648"/>
      <c r="H5" s="648"/>
      <c r="I5" s="509"/>
      <c r="J5" s="508" t="s">
        <v>353</v>
      </c>
      <c r="K5" s="648"/>
      <c r="L5" s="648"/>
      <c r="M5" s="509"/>
      <c r="N5" s="176"/>
      <c r="O5" s="95" t="s">
        <v>73</v>
      </c>
      <c r="P5" s="460" t="s">
        <v>1581</v>
      </c>
      <c r="Q5" s="460"/>
      <c r="R5" s="460"/>
      <c r="S5" s="460"/>
      <c r="T5" s="460"/>
      <c r="U5" s="460"/>
      <c r="V5" s="460"/>
      <c r="W5" s="460"/>
      <c r="X5" s="460"/>
      <c r="Y5" s="460"/>
      <c r="Z5" s="460"/>
      <c r="AA5" s="460"/>
      <c r="AB5" s="460"/>
      <c r="AC5" s="460"/>
      <c r="AD5" s="460"/>
    </row>
    <row r="6" spans="1:43" ht="13.5" customHeight="1">
      <c r="B6" s="700"/>
      <c r="C6" s="701"/>
      <c r="D6" s="701"/>
      <c r="E6" s="702"/>
      <c r="F6" s="106" t="s">
        <v>204</v>
      </c>
      <c r="G6" s="106" t="s">
        <v>205</v>
      </c>
      <c r="H6" s="106" t="s">
        <v>206</v>
      </c>
      <c r="I6" s="106" t="s">
        <v>207</v>
      </c>
      <c r="J6" s="106" t="s">
        <v>204</v>
      </c>
      <c r="K6" s="106" t="s">
        <v>205</v>
      </c>
      <c r="L6" s="106" t="s">
        <v>206</v>
      </c>
      <c r="M6" s="106" t="s">
        <v>207</v>
      </c>
      <c r="N6" s="177" t="s">
        <v>121</v>
      </c>
      <c r="O6" s="95" t="s">
        <v>73</v>
      </c>
      <c r="P6" s="460" t="s">
        <v>1533</v>
      </c>
      <c r="Q6" s="460"/>
      <c r="R6" s="460"/>
      <c r="S6" s="460"/>
      <c r="T6" s="460"/>
      <c r="U6" s="460"/>
      <c r="V6" s="460"/>
      <c r="W6" s="460"/>
      <c r="X6" s="460"/>
      <c r="Y6" s="460"/>
      <c r="Z6" s="460"/>
      <c r="AA6" s="460"/>
      <c r="AB6" s="460"/>
      <c r="AC6" s="460"/>
      <c r="AD6" s="460"/>
      <c r="AE6" s="460"/>
      <c r="AF6" s="460"/>
    </row>
    <row r="7" spans="1:43" ht="13.5" customHeight="1">
      <c r="B7" s="486" t="s">
        <v>208</v>
      </c>
      <c r="C7" s="487"/>
      <c r="D7" s="487"/>
      <c r="E7" s="487"/>
      <c r="F7" s="487"/>
      <c r="G7" s="487"/>
      <c r="H7" s="487"/>
      <c r="I7" s="487"/>
      <c r="J7" s="487"/>
      <c r="K7" s="487"/>
      <c r="L7" s="487"/>
      <c r="M7" s="487"/>
      <c r="N7" s="488"/>
      <c r="O7" s="95" t="s">
        <v>73</v>
      </c>
      <c r="P7" s="460" t="s">
        <v>1534</v>
      </c>
      <c r="Q7" s="460"/>
      <c r="R7" s="460"/>
      <c r="S7" s="460"/>
      <c r="T7" s="460"/>
      <c r="U7" s="460"/>
      <c r="V7" s="460"/>
      <c r="W7" s="460"/>
      <c r="X7" s="460"/>
      <c r="Y7" s="460"/>
      <c r="Z7" s="460"/>
      <c r="AA7" s="460"/>
      <c r="AB7" s="460"/>
      <c r="AC7" s="460"/>
      <c r="AD7" s="460"/>
      <c r="AE7" s="460"/>
      <c r="AF7" s="460"/>
    </row>
    <row r="8" spans="1:43" ht="13.5" customHeight="1">
      <c r="B8" s="178"/>
      <c r="C8" s="818" t="s">
        <v>64</v>
      </c>
      <c r="D8" s="818"/>
      <c r="E8" s="819"/>
      <c r="F8" s="77"/>
      <c r="G8" s="77"/>
      <c r="H8" s="77"/>
      <c r="I8" s="77"/>
      <c r="J8" s="77"/>
      <c r="K8" s="77"/>
      <c r="L8" s="77"/>
      <c r="M8" s="80"/>
      <c r="N8" s="179">
        <f>SUM(F8:M8)</f>
        <v>0</v>
      </c>
      <c r="O8" s="109"/>
      <c r="P8" s="460"/>
      <c r="Q8" s="460"/>
      <c r="R8" s="460"/>
      <c r="S8" s="460"/>
      <c r="T8" s="460"/>
      <c r="U8" s="460"/>
      <c r="V8" s="460"/>
      <c r="W8" s="460"/>
      <c r="X8" s="460"/>
      <c r="Y8" s="460"/>
      <c r="Z8" s="460"/>
      <c r="AA8" s="460"/>
      <c r="AB8" s="460"/>
      <c r="AC8" s="460"/>
      <c r="AD8" s="460"/>
      <c r="AE8" s="460"/>
      <c r="AF8" s="460"/>
    </row>
    <row r="9" spans="1:43" ht="13.5" customHeight="1">
      <c r="B9" s="178"/>
      <c r="C9" s="818" t="s">
        <v>65</v>
      </c>
      <c r="D9" s="818"/>
      <c r="E9" s="819"/>
      <c r="F9" s="77"/>
      <c r="G9" s="77"/>
      <c r="H9" s="77"/>
      <c r="I9" s="77"/>
      <c r="J9" s="77"/>
      <c r="K9" s="77"/>
      <c r="L9" s="77"/>
      <c r="M9" s="80"/>
      <c r="N9" s="179">
        <f t="shared" ref="N9:N18" si="0">SUM(F9:M9)</f>
        <v>0</v>
      </c>
      <c r="O9" s="149"/>
      <c r="P9" s="149"/>
      <c r="Q9" s="149"/>
      <c r="T9" s="109"/>
      <c r="U9" s="109"/>
      <c r="V9" s="109"/>
      <c r="W9" s="109"/>
      <c r="X9" s="109"/>
      <c r="Y9" s="109"/>
      <c r="AQ9" s="93"/>
    </row>
    <row r="10" spans="1:43" ht="13.5" customHeight="1">
      <c r="B10" s="129"/>
      <c r="C10" s="487" t="s">
        <v>1346</v>
      </c>
      <c r="D10" s="487"/>
      <c r="E10" s="487"/>
      <c r="F10" s="77"/>
      <c r="G10" s="77"/>
      <c r="H10" s="77"/>
      <c r="I10" s="77"/>
      <c r="J10" s="77"/>
      <c r="K10" s="77"/>
      <c r="L10" s="77"/>
      <c r="M10" s="80"/>
      <c r="N10" s="179">
        <f t="shared" si="0"/>
        <v>0</v>
      </c>
      <c r="O10" s="149"/>
      <c r="P10" s="149"/>
      <c r="Q10" s="149"/>
      <c r="T10" s="109"/>
      <c r="U10" s="109"/>
      <c r="V10" s="109"/>
      <c r="W10" s="109"/>
      <c r="X10" s="109"/>
      <c r="Y10" s="109"/>
      <c r="AQ10" s="93"/>
    </row>
    <row r="11" spans="1:43" ht="13.5" customHeight="1">
      <c r="B11" s="486" t="s">
        <v>209</v>
      </c>
      <c r="C11" s="487"/>
      <c r="D11" s="487"/>
      <c r="E11" s="487"/>
      <c r="F11" s="487"/>
      <c r="G11" s="487"/>
      <c r="H11" s="487"/>
      <c r="I11" s="487"/>
      <c r="J11" s="487"/>
      <c r="K11" s="487"/>
      <c r="L11" s="487"/>
      <c r="M11" s="487"/>
      <c r="N11" s="488"/>
      <c r="O11" s="95" t="s">
        <v>73</v>
      </c>
      <c r="P11" s="460" t="s">
        <v>1582</v>
      </c>
      <c r="Q11" s="460"/>
      <c r="R11" s="460"/>
      <c r="S11" s="460"/>
      <c r="T11" s="460"/>
      <c r="U11" s="460"/>
      <c r="V11" s="460"/>
      <c r="W11" s="460"/>
      <c r="X11" s="460"/>
      <c r="Y11" s="460"/>
      <c r="Z11" s="460"/>
      <c r="AA11" s="460"/>
      <c r="AB11" s="460"/>
      <c r="AC11" s="460"/>
      <c r="AD11" s="460"/>
      <c r="AE11" s="460"/>
      <c r="AF11" s="460"/>
      <c r="AQ11" s="93"/>
    </row>
    <row r="12" spans="1:43" ht="13.5" customHeight="1">
      <c r="B12" s="178"/>
      <c r="C12" s="818" t="s">
        <v>64</v>
      </c>
      <c r="D12" s="818"/>
      <c r="E12" s="819"/>
      <c r="F12" s="77"/>
      <c r="G12" s="77"/>
      <c r="H12" s="77"/>
      <c r="I12" s="77"/>
      <c r="J12" s="77"/>
      <c r="K12" s="77"/>
      <c r="L12" s="77"/>
      <c r="M12" s="80"/>
      <c r="N12" s="179">
        <f>SUM(F12:M12)</f>
        <v>0</v>
      </c>
      <c r="O12" s="109"/>
      <c r="P12" s="460"/>
      <c r="Q12" s="460"/>
      <c r="R12" s="460"/>
      <c r="S12" s="460"/>
      <c r="T12" s="460"/>
      <c r="U12" s="460"/>
      <c r="V12" s="460"/>
      <c r="W12" s="460"/>
      <c r="X12" s="460"/>
      <c r="Y12" s="460"/>
      <c r="Z12" s="460"/>
      <c r="AA12" s="460"/>
      <c r="AB12" s="460"/>
      <c r="AC12" s="460"/>
      <c r="AD12" s="460"/>
      <c r="AE12" s="460"/>
      <c r="AF12" s="460"/>
    </row>
    <row r="13" spans="1:43" ht="13.5" customHeight="1">
      <c r="B13" s="178"/>
      <c r="C13" s="818" t="s">
        <v>65</v>
      </c>
      <c r="D13" s="818"/>
      <c r="E13" s="819"/>
      <c r="F13" s="77"/>
      <c r="G13" s="77"/>
      <c r="H13" s="77"/>
      <c r="I13" s="77"/>
      <c r="J13" s="77"/>
      <c r="K13" s="77"/>
      <c r="L13" s="77"/>
      <c r="M13" s="80"/>
      <c r="N13" s="179">
        <f t="shared" si="0"/>
        <v>0</v>
      </c>
      <c r="O13" s="149"/>
      <c r="T13" s="109"/>
      <c r="U13" s="109"/>
      <c r="V13" s="109"/>
      <c r="W13" s="109"/>
      <c r="X13" s="109"/>
      <c r="Y13" s="109"/>
    </row>
    <row r="14" spans="1:43" ht="13.5" customHeight="1">
      <c r="B14" s="178"/>
      <c r="C14" s="487" t="s">
        <v>1346</v>
      </c>
      <c r="D14" s="487"/>
      <c r="E14" s="487"/>
      <c r="F14" s="77"/>
      <c r="G14" s="77"/>
      <c r="H14" s="77"/>
      <c r="I14" s="77"/>
      <c r="J14" s="77"/>
      <c r="K14" s="77"/>
      <c r="L14" s="77"/>
      <c r="M14" s="80"/>
      <c r="N14" s="179">
        <f t="shared" si="0"/>
        <v>0</v>
      </c>
      <c r="O14" s="149"/>
      <c r="T14" s="109"/>
      <c r="U14" s="109"/>
      <c r="V14" s="109"/>
      <c r="W14" s="109"/>
      <c r="X14" s="109"/>
      <c r="Y14" s="109"/>
    </row>
    <row r="15" spans="1:43" ht="13.5" customHeight="1">
      <c r="B15" s="486" t="s">
        <v>210</v>
      </c>
      <c r="C15" s="487"/>
      <c r="D15" s="487"/>
      <c r="E15" s="487"/>
      <c r="F15" s="487"/>
      <c r="G15" s="487"/>
      <c r="H15" s="487"/>
      <c r="I15" s="487"/>
      <c r="J15" s="487"/>
      <c r="K15" s="487"/>
      <c r="L15" s="487"/>
      <c r="M15" s="487"/>
      <c r="N15" s="488"/>
      <c r="O15" s="95" t="s">
        <v>73</v>
      </c>
      <c r="P15" s="713" t="s">
        <v>1536</v>
      </c>
      <c r="Q15" s="713"/>
      <c r="R15" s="713"/>
      <c r="S15" s="713"/>
      <c r="T15" s="713"/>
      <c r="U15" s="713"/>
      <c r="V15" s="713"/>
      <c r="W15" s="713"/>
      <c r="X15" s="713"/>
      <c r="Y15" s="713"/>
      <c r="Z15" s="713"/>
      <c r="AA15" s="713"/>
      <c r="AB15" s="713"/>
      <c r="AC15" s="713"/>
      <c r="AD15" s="713"/>
      <c r="AE15" s="713"/>
    </row>
    <row r="16" spans="1:43" ht="13.5" customHeight="1">
      <c r="B16" s="178"/>
      <c r="C16" s="818" t="s">
        <v>64</v>
      </c>
      <c r="D16" s="818"/>
      <c r="E16" s="819"/>
      <c r="F16" s="77"/>
      <c r="G16" s="77"/>
      <c r="H16" s="77"/>
      <c r="I16" s="77"/>
      <c r="J16" s="77"/>
      <c r="K16" s="77"/>
      <c r="L16" s="77"/>
      <c r="M16" s="80"/>
      <c r="N16" s="179">
        <f t="shared" si="0"/>
        <v>0</v>
      </c>
      <c r="O16" s="149"/>
      <c r="P16" s="713"/>
      <c r="Q16" s="713"/>
      <c r="R16" s="713"/>
      <c r="S16" s="713"/>
      <c r="T16" s="713"/>
      <c r="U16" s="713"/>
      <c r="V16" s="713"/>
      <c r="W16" s="713"/>
      <c r="X16" s="713"/>
      <c r="Y16" s="713"/>
      <c r="Z16" s="713"/>
      <c r="AA16" s="713"/>
      <c r="AB16" s="713"/>
      <c r="AC16" s="713"/>
      <c r="AD16" s="713"/>
      <c r="AE16" s="713"/>
    </row>
    <row r="17" spans="1:34" ht="13.5" customHeight="1">
      <c r="B17" s="178"/>
      <c r="C17" s="818" t="s">
        <v>65</v>
      </c>
      <c r="D17" s="818"/>
      <c r="E17" s="819"/>
      <c r="F17" s="81"/>
      <c r="G17" s="77"/>
      <c r="H17" s="77"/>
      <c r="I17" s="77"/>
      <c r="J17" s="77"/>
      <c r="K17" s="77"/>
      <c r="L17" s="77"/>
      <c r="M17" s="80"/>
      <c r="N17" s="179">
        <f t="shared" si="0"/>
        <v>0</v>
      </c>
      <c r="O17" s="149"/>
      <c r="P17" s="180" t="s">
        <v>1353</v>
      </c>
      <c r="Q17" s="181"/>
      <c r="R17" s="181"/>
      <c r="S17" s="182"/>
      <c r="V17" s="148"/>
      <c r="W17" s="148"/>
      <c r="X17" s="148"/>
      <c r="Y17" s="148"/>
      <c r="Z17" s="148"/>
      <c r="AA17" s="148"/>
      <c r="AB17" s="148"/>
      <c r="AC17" s="148"/>
    </row>
    <row r="18" spans="1:34" ht="13.5" customHeight="1">
      <c r="B18" s="183"/>
      <c r="C18" s="487" t="s">
        <v>1346</v>
      </c>
      <c r="D18" s="487"/>
      <c r="E18" s="488"/>
      <c r="F18" s="81"/>
      <c r="G18" s="77"/>
      <c r="H18" s="77"/>
      <c r="I18" s="77"/>
      <c r="J18" s="77"/>
      <c r="K18" s="77"/>
      <c r="L18" s="77"/>
      <c r="M18" s="80"/>
      <c r="N18" s="179">
        <f t="shared" si="0"/>
        <v>0</v>
      </c>
      <c r="O18" s="149"/>
      <c r="P18" s="184"/>
      <c r="Q18" s="185"/>
      <c r="R18" s="185"/>
      <c r="S18" s="186"/>
    </row>
    <row r="19" spans="1:34" ht="27" customHeight="1">
      <c r="B19" s="512" t="s">
        <v>1357</v>
      </c>
      <c r="C19" s="512"/>
      <c r="D19" s="512"/>
      <c r="E19" s="512"/>
      <c r="F19" s="106">
        <f>SUM(F16:F18)+SUM(F12:F14)+SUM(F8:F10)</f>
        <v>0</v>
      </c>
      <c r="G19" s="106">
        <f>SUM(G16:G18)+SUM(G12:G14)+SUM(G8:G10)</f>
        <v>0</v>
      </c>
      <c r="H19" s="106">
        <f t="shared" ref="H19:L19" si="1">SUM(H16:H18)+SUM(H12:H14)+SUM(H8:H10)</f>
        <v>0</v>
      </c>
      <c r="I19" s="106">
        <f t="shared" si="1"/>
        <v>0</v>
      </c>
      <c r="J19" s="106">
        <f t="shared" si="1"/>
        <v>0</v>
      </c>
      <c r="K19" s="106">
        <f t="shared" si="1"/>
        <v>0</v>
      </c>
      <c r="L19" s="106">
        <f t="shared" si="1"/>
        <v>0</v>
      </c>
      <c r="M19" s="106">
        <f>SUM(M16:M18)+SUM(M12:M14)+SUM(M8:M10)</f>
        <v>0</v>
      </c>
      <c r="N19" s="106"/>
      <c r="O19" s="187"/>
      <c r="P19" s="682" t="s">
        <v>64</v>
      </c>
      <c r="Q19" s="683"/>
      <c r="R19" s="684"/>
      <c r="S19" s="147">
        <f>N8+N12+N16</f>
        <v>0</v>
      </c>
    </row>
    <row r="20" spans="1:34" ht="27" customHeight="1">
      <c r="B20" s="827" t="s">
        <v>1651</v>
      </c>
      <c r="C20" s="827"/>
      <c r="D20" s="827"/>
      <c r="E20" s="827"/>
      <c r="F20" s="86"/>
      <c r="G20" s="86"/>
      <c r="H20" s="86"/>
      <c r="I20" s="86"/>
      <c r="J20" s="86"/>
      <c r="K20" s="86"/>
      <c r="L20" s="86"/>
      <c r="M20" s="86"/>
      <c r="N20" s="86"/>
      <c r="O20" s="187"/>
      <c r="P20" s="682" t="s">
        <v>65</v>
      </c>
      <c r="Q20" s="683"/>
      <c r="R20" s="684"/>
      <c r="S20" s="147">
        <f>N9+N13+N17</f>
        <v>0</v>
      </c>
    </row>
    <row r="21" spans="1:34" ht="27.75" customHeight="1">
      <c r="B21" s="827" t="s">
        <v>1652</v>
      </c>
      <c r="C21" s="827"/>
      <c r="D21" s="827"/>
      <c r="E21" s="827"/>
      <c r="F21" s="86"/>
      <c r="G21" s="86"/>
      <c r="H21" s="86"/>
      <c r="I21" s="86"/>
      <c r="J21" s="86"/>
      <c r="K21" s="86"/>
      <c r="L21" s="86"/>
      <c r="M21" s="86"/>
      <c r="N21" s="86"/>
      <c r="P21" s="503" t="s">
        <v>1346</v>
      </c>
      <c r="Q21" s="504"/>
      <c r="R21" s="505"/>
      <c r="S21" s="147">
        <f>N10+N14+N18</f>
        <v>0</v>
      </c>
    </row>
    <row r="22" spans="1:34" ht="13.5" customHeight="1">
      <c r="B22" s="612" t="s">
        <v>303</v>
      </c>
      <c r="C22" s="612"/>
    </row>
    <row r="23" spans="1:34" ht="13.5" customHeight="1">
      <c r="B23" s="188"/>
      <c r="C23" s="188"/>
      <c r="U23" s="113"/>
      <c r="V23" s="113"/>
      <c r="W23" s="113"/>
      <c r="X23" s="189"/>
    </row>
    <row r="24" spans="1:34" ht="13.5" customHeight="1">
      <c r="A24" s="105" t="s">
        <v>304</v>
      </c>
      <c r="B24" s="767" t="s">
        <v>1669</v>
      </c>
      <c r="C24" s="767"/>
      <c r="D24" s="767"/>
      <c r="E24" s="767"/>
      <c r="F24" s="767"/>
      <c r="G24" s="767"/>
      <c r="H24" s="767"/>
      <c r="I24" s="767"/>
      <c r="J24" s="767"/>
      <c r="K24" s="767"/>
      <c r="L24" s="767"/>
      <c r="M24" s="767"/>
      <c r="N24" s="767"/>
      <c r="O24" s="117"/>
      <c r="P24" s="117"/>
      <c r="Q24" s="117"/>
    </row>
    <row r="25" spans="1:34" ht="13.5" customHeight="1">
      <c r="B25" s="766"/>
      <c r="C25" s="766"/>
      <c r="D25" s="766"/>
      <c r="E25" s="766"/>
      <c r="F25" s="766"/>
      <c r="G25" s="766"/>
      <c r="H25" s="766"/>
      <c r="I25" s="766"/>
      <c r="J25" s="766"/>
      <c r="K25" s="766"/>
      <c r="L25" s="766"/>
      <c r="M25" s="766"/>
      <c r="N25" s="766"/>
      <c r="O25" s="95" t="s">
        <v>73</v>
      </c>
      <c r="P25" s="552" t="s">
        <v>1531</v>
      </c>
      <c r="Q25" s="552"/>
      <c r="R25" s="552"/>
      <c r="S25" s="552"/>
      <c r="T25" s="552"/>
      <c r="U25" s="552"/>
      <c r="V25" s="552"/>
      <c r="W25" s="552"/>
      <c r="X25" s="552"/>
      <c r="Y25" s="552"/>
      <c r="Z25" s="552"/>
      <c r="AA25" s="552"/>
      <c r="AB25" s="552"/>
      <c r="AC25" s="552"/>
      <c r="AD25" s="552"/>
      <c r="AE25" s="552"/>
      <c r="AF25" s="552"/>
    </row>
    <row r="26" spans="1:34" ht="13.5" customHeight="1">
      <c r="B26" s="629"/>
      <c r="C26" s="630"/>
      <c r="D26" s="630"/>
      <c r="E26" s="630"/>
      <c r="F26" s="630"/>
      <c r="G26" s="630"/>
      <c r="H26" s="630"/>
      <c r="I26" s="630"/>
      <c r="J26" s="630"/>
      <c r="K26" s="630"/>
      <c r="L26" s="630"/>
      <c r="M26" s="630"/>
      <c r="N26" s="631"/>
      <c r="O26" s="117"/>
      <c r="P26" s="552"/>
      <c r="Q26" s="552"/>
      <c r="R26" s="552"/>
      <c r="S26" s="552"/>
      <c r="T26" s="552"/>
      <c r="U26" s="552"/>
      <c r="V26" s="552"/>
      <c r="W26" s="552"/>
      <c r="X26" s="552"/>
      <c r="Y26" s="552"/>
      <c r="Z26" s="552"/>
      <c r="AA26" s="552"/>
      <c r="AB26" s="552"/>
      <c r="AC26" s="552"/>
      <c r="AD26" s="552"/>
      <c r="AE26" s="552"/>
      <c r="AF26" s="552"/>
      <c r="AH26" s="108"/>
    </row>
    <row r="27" spans="1:34" ht="13.5" customHeight="1">
      <c r="B27" s="751"/>
      <c r="C27" s="752"/>
      <c r="D27" s="752"/>
      <c r="E27" s="752"/>
      <c r="F27" s="752"/>
      <c r="G27" s="752"/>
      <c r="H27" s="752"/>
      <c r="I27" s="752"/>
      <c r="J27" s="752"/>
      <c r="K27" s="752"/>
      <c r="L27" s="752"/>
      <c r="M27" s="752"/>
      <c r="N27" s="753"/>
      <c r="O27" s="117"/>
      <c r="P27" s="552"/>
      <c r="Q27" s="552"/>
      <c r="R27" s="552"/>
      <c r="S27" s="552"/>
      <c r="T27" s="552"/>
      <c r="U27" s="552"/>
      <c r="V27" s="552"/>
      <c r="W27" s="552"/>
      <c r="X27" s="552"/>
      <c r="Y27" s="552"/>
      <c r="Z27" s="552"/>
      <c r="AA27" s="552"/>
      <c r="AB27" s="552"/>
      <c r="AC27" s="552"/>
      <c r="AD27" s="552"/>
      <c r="AE27" s="552"/>
      <c r="AF27" s="552"/>
    </row>
    <row r="28" spans="1:34" ht="13.5" customHeight="1">
      <c r="B28" s="751"/>
      <c r="C28" s="752"/>
      <c r="D28" s="752"/>
      <c r="E28" s="752"/>
      <c r="F28" s="752"/>
      <c r="G28" s="752"/>
      <c r="H28" s="752"/>
      <c r="I28" s="752"/>
      <c r="J28" s="752"/>
      <c r="K28" s="752"/>
      <c r="L28" s="752"/>
      <c r="M28" s="752"/>
      <c r="N28" s="753"/>
      <c r="O28" s="117"/>
      <c r="P28" s="117"/>
      <c r="Q28" s="117"/>
    </row>
    <row r="29" spans="1:34" ht="13.5" customHeight="1">
      <c r="B29" s="751"/>
      <c r="C29" s="752"/>
      <c r="D29" s="752"/>
      <c r="E29" s="752"/>
      <c r="F29" s="752"/>
      <c r="G29" s="752"/>
      <c r="H29" s="752"/>
      <c r="I29" s="752"/>
      <c r="J29" s="752"/>
      <c r="K29" s="752"/>
      <c r="L29" s="752"/>
      <c r="M29" s="752"/>
      <c r="N29" s="753"/>
      <c r="O29" s="117"/>
      <c r="P29" s="117"/>
      <c r="Q29" s="117"/>
    </row>
    <row r="30" spans="1:34" ht="13.5" customHeight="1">
      <c r="B30" s="632"/>
      <c r="C30" s="633"/>
      <c r="D30" s="633"/>
      <c r="E30" s="633"/>
      <c r="F30" s="633"/>
      <c r="G30" s="633"/>
      <c r="H30" s="633"/>
      <c r="I30" s="633"/>
      <c r="J30" s="633"/>
      <c r="K30" s="633"/>
      <c r="L30" s="633"/>
      <c r="M30" s="633"/>
      <c r="N30" s="634"/>
      <c r="O30" s="117"/>
      <c r="P30" s="117"/>
      <c r="Q30" s="117"/>
    </row>
    <row r="31" spans="1:34" ht="13.5" customHeight="1"/>
    <row r="32" spans="1:34" ht="13.5" customHeight="1">
      <c r="A32" s="498" t="s">
        <v>101</v>
      </c>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500"/>
    </row>
    <row r="33" spans="1:36" ht="13.5" customHeight="1">
      <c r="A33" s="615" t="s">
        <v>102</v>
      </c>
      <c r="B33" s="616"/>
      <c r="C33" s="616"/>
      <c r="D33" s="616"/>
      <c r="E33" s="616"/>
      <c r="F33" s="616"/>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7"/>
    </row>
    <row r="34" spans="1:36" s="105" customFormat="1" ht="13.5" customHeight="1">
      <c r="A34" s="519" t="s">
        <v>103</v>
      </c>
      <c r="B34" s="519"/>
      <c r="C34" s="453" t="s">
        <v>104</v>
      </c>
      <c r="D34" s="453"/>
      <c r="E34" s="453"/>
      <c r="F34" s="453"/>
      <c r="G34" s="453"/>
      <c r="H34" s="453"/>
      <c r="I34" s="453"/>
      <c r="J34" s="453"/>
      <c r="K34" s="453"/>
      <c r="L34" s="453"/>
      <c r="M34" s="453"/>
      <c r="N34" s="453"/>
      <c r="O34" s="519" t="s">
        <v>105</v>
      </c>
      <c r="P34" s="519"/>
      <c r="Q34" s="513" t="s">
        <v>106</v>
      </c>
      <c r="R34" s="514"/>
      <c r="S34" s="529" t="s">
        <v>107</v>
      </c>
      <c r="T34" s="529"/>
      <c r="U34" s="453" t="s">
        <v>108</v>
      </c>
      <c r="V34" s="453"/>
      <c r="W34" s="453"/>
      <c r="X34" s="453"/>
      <c r="Y34" s="453"/>
      <c r="Z34" s="453"/>
      <c r="AA34" s="453"/>
      <c r="AB34" s="453"/>
      <c r="AC34" s="453"/>
      <c r="AD34" s="519" t="s">
        <v>109</v>
      </c>
      <c r="AE34" s="519"/>
      <c r="AF34" s="519"/>
    </row>
    <row r="35" spans="1:36" ht="13.5" customHeight="1">
      <c r="A35" s="519"/>
      <c r="B35" s="519"/>
      <c r="C35" s="594"/>
      <c r="D35" s="594"/>
      <c r="E35" s="594"/>
      <c r="F35" s="594"/>
      <c r="G35" s="594"/>
      <c r="H35" s="594"/>
      <c r="I35" s="594"/>
      <c r="J35" s="594"/>
      <c r="K35" s="594"/>
      <c r="L35" s="594"/>
      <c r="M35" s="594"/>
      <c r="N35" s="594"/>
      <c r="O35" s="519"/>
      <c r="P35" s="519"/>
      <c r="Q35" s="517"/>
      <c r="R35" s="518"/>
      <c r="S35" s="529"/>
      <c r="T35" s="529"/>
      <c r="U35" s="453"/>
      <c r="V35" s="453"/>
      <c r="W35" s="453"/>
      <c r="X35" s="453"/>
      <c r="Y35" s="453"/>
      <c r="Z35" s="453"/>
      <c r="AA35" s="453"/>
      <c r="AB35" s="453"/>
      <c r="AC35" s="453"/>
      <c r="AD35" s="519"/>
      <c r="AE35" s="519"/>
      <c r="AF35" s="519"/>
    </row>
    <row r="36" spans="1:36" ht="40.5" customHeight="1">
      <c r="A36" s="600" t="s">
        <v>305</v>
      </c>
      <c r="B36" s="601"/>
      <c r="C36" s="768" t="s">
        <v>217</v>
      </c>
      <c r="D36" s="769"/>
      <c r="E36" s="769"/>
      <c r="F36" s="769"/>
      <c r="G36" s="769"/>
      <c r="H36" s="769"/>
      <c r="I36" s="769"/>
      <c r="J36" s="769"/>
      <c r="K36" s="769"/>
      <c r="L36" s="769"/>
      <c r="M36" s="769"/>
      <c r="N36" s="770"/>
      <c r="O36" s="821">
        <f>IF(Q36="N/A",0,IF(Q36="Answer all sub questions",2,IF(Q36="Yes",2,IF(Q36="Partial",2,IF(Q36="No",2,IF(Q36="",2))))))</f>
        <v>2</v>
      </c>
      <c r="P36" s="822"/>
      <c r="Q36" s="508" t="str">
        <f>IF(AJ43&gt;8,"Answer all sub questions",IF(AJ43=(7*1.001),"N/A",IF(AJ43&gt;=7,"Yes",IF(AJ43=6.006,"No",IF(AJ43=5.005,"No",IF(AJ43=4.004,"No",IF(AJ43=3.003,"No",IF(AJ43=2.002,"No",IF(AJ43=1.001,"No",IF(AJ43=0,"No",IF(AJ43&gt;=0.5,"Partial",IF(AJ43&lt;=6.5,"Partial"))))))))))))</f>
        <v>Answer all sub questions</v>
      </c>
      <c r="R36" s="509"/>
      <c r="S36" s="513">
        <f>IF(Q36="N/A",O36,IF(Q36="Answer all sub questions",0,IF(Q36="Yes",O36,IF(Q36="Partial",1,IF(Q36="No",0,IF(Q36="",0))))))</f>
        <v>0</v>
      </c>
      <c r="T36" s="514"/>
      <c r="U36" s="475"/>
      <c r="V36" s="473"/>
      <c r="W36" s="473"/>
      <c r="X36" s="473"/>
      <c r="Y36" s="473"/>
      <c r="Z36" s="473"/>
      <c r="AA36" s="473"/>
      <c r="AB36" s="473"/>
      <c r="AC36" s="474"/>
      <c r="AD36" s="520" t="s">
        <v>110</v>
      </c>
      <c r="AE36" s="521"/>
      <c r="AF36" s="522"/>
      <c r="AH36" s="108"/>
      <c r="AJ36" s="108"/>
    </row>
    <row r="37" spans="1:36" ht="27" customHeight="1">
      <c r="A37" s="494"/>
      <c r="B37" s="692"/>
      <c r="C37" s="161"/>
      <c r="D37" s="552" t="s">
        <v>1825</v>
      </c>
      <c r="E37" s="552"/>
      <c r="F37" s="552"/>
      <c r="G37" s="552"/>
      <c r="H37" s="552"/>
      <c r="I37" s="552"/>
      <c r="J37" s="552"/>
      <c r="K37" s="552"/>
      <c r="L37" s="552"/>
      <c r="M37" s="552"/>
      <c r="N37" s="729"/>
      <c r="O37" s="823"/>
      <c r="P37" s="824"/>
      <c r="Q37" s="542"/>
      <c r="R37" s="543"/>
      <c r="S37" s="515"/>
      <c r="T37" s="516"/>
      <c r="U37" s="475"/>
      <c r="V37" s="473"/>
      <c r="W37" s="473"/>
      <c r="X37" s="473"/>
      <c r="Y37" s="473"/>
      <c r="Z37" s="473"/>
      <c r="AA37" s="473"/>
      <c r="AB37" s="473"/>
      <c r="AC37" s="474"/>
      <c r="AD37" s="523"/>
      <c r="AE37" s="524"/>
      <c r="AF37" s="525"/>
      <c r="AH37" s="108"/>
      <c r="AI37" s="95">
        <f t="shared" ref="AI37:AI43" si="2">IF(Q37="",100,IF(Q37="Yes",1,IF(Q37="No",0,IF(Q37="Partial",0.5,IF(Q37="N/A",1.001)))))</f>
        <v>100</v>
      </c>
      <c r="AJ37" s="108"/>
    </row>
    <row r="38" spans="1:36" ht="13.5" customHeight="1">
      <c r="A38" s="494"/>
      <c r="B38" s="692"/>
      <c r="C38" s="162"/>
      <c r="D38" s="504" t="s">
        <v>1826</v>
      </c>
      <c r="E38" s="504"/>
      <c r="F38" s="504"/>
      <c r="G38" s="504"/>
      <c r="H38" s="504"/>
      <c r="I38" s="504"/>
      <c r="J38" s="504"/>
      <c r="K38" s="504"/>
      <c r="L38" s="504"/>
      <c r="M38" s="504"/>
      <c r="N38" s="730"/>
      <c r="O38" s="823"/>
      <c r="P38" s="824"/>
      <c r="Q38" s="542"/>
      <c r="R38" s="543"/>
      <c r="S38" s="515"/>
      <c r="T38" s="516"/>
      <c r="U38" s="475"/>
      <c r="V38" s="473"/>
      <c r="W38" s="473"/>
      <c r="X38" s="473"/>
      <c r="Y38" s="473"/>
      <c r="Z38" s="473"/>
      <c r="AA38" s="473"/>
      <c r="AB38" s="473"/>
      <c r="AC38" s="474"/>
      <c r="AD38" s="523"/>
      <c r="AE38" s="524"/>
      <c r="AF38" s="525"/>
      <c r="AH38" s="108"/>
      <c r="AI38" s="95">
        <f t="shared" si="2"/>
        <v>100</v>
      </c>
      <c r="AJ38" s="108"/>
    </row>
    <row r="39" spans="1:36" ht="13.5" customHeight="1">
      <c r="A39" s="494"/>
      <c r="B39" s="692"/>
      <c r="C39" s="162"/>
      <c r="D39" s="504" t="s">
        <v>1827</v>
      </c>
      <c r="E39" s="504"/>
      <c r="F39" s="504"/>
      <c r="G39" s="504"/>
      <c r="H39" s="504"/>
      <c r="I39" s="504"/>
      <c r="J39" s="504"/>
      <c r="K39" s="504"/>
      <c r="L39" s="504"/>
      <c r="M39" s="504"/>
      <c r="N39" s="730"/>
      <c r="O39" s="823"/>
      <c r="P39" s="824"/>
      <c r="Q39" s="542"/>
      <c r="R39" s="543"/>
      <c r="S39" s="515"/>
      <c r="T39" s="516"/>
      <c r="U39" s="475"/>
      <c r="V39" s="473"/>
      <c r="W39" s="473"/>
      <c r="X39" s="473"/>
      <c r="Y39" s="473"/>
      <c r="Z39" s="473"/>
      <c r="AA39" s="473"/>
      <c r="AB39" s="473"/>
      <c r="AC39" s="474"/>
      <c r="AD39" s="523"/>
      <c r="AE39" s="524"/>
      <c r="AF39" s="525"/>
      <c r="AH39" s="108"/>
      <c r="AI39" s="95">
        <f t="shared" si="2"/>
        <v>100</v>
      </c>
    </row>
    <row r="40" spans="1:36" ht="13.5" customHeight="1">
      <c r="A40" s="494"/>
      <c r="B40" s="692"/>
      <c r="C40" s="161"/>
      <c r="D40" s="692" t="s">
        <v>1828</v>
      </c>
      <c r="E40" s="692"/>
      <c r="F40" s="692"/>
      <c r="G40" s="692"/>
      <c r="H40" s="692"/>
      <c r="I40" s="692"/>
      <c r="J40" s="692"/>
      <c r="K40" s="692"/>
      <c r="L40" s="692"/>
      <c r="M40" s="692"/>
      <c r="N40" s="734"/>
      <c r="O40" s="823"/>
      <c r="P40" s="824"/>
      <c r="Q40" s="542"/>
      <c r="R40" s="543"/>
      <c r="S40" s="515"/>
      <c r="T40" s="516"/>
      <c r="U40" s="475"/>
      <c r="V40" s="473"/>
      <c r="W40" s="473"/>
      <c r="X40" s="473"/>
      <c r="Y40" s="473"/>
      <c r="Z40" s="473"/>
      <c r="AA40" s="473"/>
      <c r="AB40" s="473"/>
      <c r="AC40" s="474"/>
      <c r="AD40" s="523"/>
      <c r="AE40" s="524"/>
      <c r="AF40" s="525"/>
      <c r="AH40" s="108"/>
      <c r="AI40" s="95">
        <f t="shared" si="2"/>
        <v>100</v>
      </c>
    </row>
    <row r="41" spans="1:36" ht="13.5" customHeight="1">
      <c r="A41" s="494"/>
      <c r="B41" s="692"/>
      <c r="C41" s="162"/>
      <c r="D41" s="504" t="s">
        <v>1829</v>
      </c>
      <c r="E41" s="504"/>
      <c r="F41" s="504"/>
      <c r="G41" s="504"/>
      <c r="H41" s="504"/>
      <c r="I41" s="504"/>
      <c r="J41" s="504"/>
      <c r="K41" s="504"/>
      <c r="L41" s="504"/>
      <c r="M41" s="504"/>
      <c r="N41" s="730"/>
      <c r="O41" s="823"/>
      <c r="P41" s="824"/>
      <c r="Q41" s="542"/>
      <c r="R41" s="543"/>
      <c r="S41" s="515"/>
      <c r="T41" s="516"/>
      <c r="U41" s="475"/>
      <c r="V41" s="473"/>
      <c r="W41" s="473"/>
      <c r="X41" s="473"/>
      <c r="Y41" s="473"/>
      <c r="Z41" s="473"/>
      <c r="AA41" s="473"/>
      <c r="AB41" s="473"/>
      <c r="AC41" s="474"/>
      <c r="AD41" s="523"/>
      <c r="AE41" s="524"/>
      <c r="AF41" s="525"/>
      <c r="AH41" s="108"/>
      <c r="AI41" s="95">
        <f t="shared" si="2"/>
        <v>100</v>
      </c>
    </row>
    <row r="42" spans="1:36" ht="13.5" customHeight="1">
      <c r="A42" s="494"/>
      <c r="B42" s="692"/>
      <c r="C42" s="162"/>
      <c r="D42" s="504" t="s">
        <v>1817</v>
      </c>
      <c r="E42" s="504"/>
      <c r="F42" s="504"/>
      <c r="G42" s="504"/>
      <c r="H42" s="504"/>
      <c r="I42" s="504"/>
      <c r="J42" s="504"/>
      <c r="K42" s="504"/>
      <c r="L42" s="504"/>
      <c r="M42" s="504"/>
      <c r="N42" s="730"/>
      <c r="O42" s="823"/>
      <c r="P42" s="824"/>
      <c r="Q42" s="542"/>
      <c r="R42" s="543"/>
      <c r="S42" s="515"/>
      <c r="T42" s="516"/>
      <c r="U42" s="475"/>
      <c r="V42" s="473"/>
      <c r="W42" s="473"/>
      <c r="X42" s="473"/>
      <c r="Y42" s="473"/>
      <c r="Z42" s="473"/>
      <c r="AA42" s="473"/>
      <c r="AB42" s="473"/>
      <c r="AC42" s="474"/>
      <c r="AD42" s="523"/>
      <c r="AE42" s="524"/>
      <c r="AF42" s="525"/>
      <c r="AH42" s="108"/>
      <c r="AI42" s="95">
        <f t="shared" si="2"/>
        <v>100</v>
      </c>
    </row>
    <row r="43" spans="1:36" ht="13.5" customHeight="1">
      <c r="A43" s="688"/>
      <c r="B43" s="689"/>
      <c r="C43" s="163"/>
      <c r="D43" s="731" t="s">
        <v>1745</v>
      </c>
      <c r="E43" s="731"/>
      <c r="F43" s="731"/>
      <c r="G43" s="731"/>
      <c r="H43" s="731"/>
      <c r="I43" s="731"/>
      <c r="J43" s="731"/>
      <c r="K43" s="731"/>
      <c r="L43" s="731"/>
      <c r="M43" s="731"/>
      <c r="N43" s="732"/>
      <c r="O43" s="825"/>
      <c r="P43" s="826"/>
      <c r="Q43" s="542"/>
      <c r="R43" s="543"/>
      <c r="S43" s="517"/>
      <c r="T43" s="518"/>
      <c r="U43" s="475"/>
      <c r="V43" s="473"/>
      <c r="W43" s="473"/>
      <c r="X43" s="473"/>
      <c r="Y43" s="473"/>
      <c r="Z43" s="473"/>
      <c r="AA43" s="473"/>
      <c r="AB43" s="473"/>
      <c r="AC43" s="474"/>
      <c r="AD43" s="526"/>
      <c r="AE43" s="527"/>
      <c r="AF43" s="528"/>
      <c r="AH43" s="108"/>
      <c r="AI43" s="95">
        <f t="shared" si="2"/>
        <v>100</v>
      </c>
      <c r="AJ43" s="108">
        <f>SUM(AI37:AI43)</f>
        <v>700</v>
      </c>
    </row>
    <row r="44" spans="1:36" ht="27" customHeight="1">
      <c r="A44" s="600" t="s">
        <v>306</v>
      </c>
      <c r="B44" s="602"/>
      <c r="C44" s="463" t="s">
        <v>1653</v>
      </c>
      <c r="D44" s="552"/>
      <c r="E44" s="552"/>
      <c r="F44" s="552"/>
      <c r="G44" s="552"/>
      <c r="H44" s="552"/>
      <c r="I44" s="552"/>
      <c r="J44" s="552"/>
      <c r="K44" s="552"/>
      <c r="L44" s="552"/>
      <c r="M44" s="552"/>
      <c r="N44" s="465"/>
      <c r="O44" s="764">
        <f>IF(Q44="N/A",0,IF(Q44="Yes",2,IF(Q44="Partial",2,IF(Q44="No",2,IF(Q44="",2)))))</f>
        <v>2</v>
      </c>
      <c r="P44" s="586"/>
      <c r="Q44" s="603"/>
      <c r="R44" s="604"/>
      <c r="S44" s="529">
        <f>IF(Q44="N/A",O44,IF(Q44="Yes",O44,IF(Q44="Partial",1,IF(Q44="No",0,IF(Q44="",0)))))</f>
        <v>0</v>
      </c>
      <c r="T44" s="529"/>
      <c r="U44" s="629"/>
      <c r="V44" s="630"/>
      <c r="W44" s="630"/>
      <c r="X44" s="630"/>
      <c r="Y44" s="630"/>
      <c r="Z44" s="630"/>
      <c r="AA44" s="630"/>
      <c r="AB44" s="630"/>
      <c r="AC44" s="631"/>
      <c r="AD44" s="718" t="s">
        <v>110</v>
      </c>
      <c r="AE44" s="719"/>
      <c r="AF44" s="720"/>
      <c r="AH44" s="108"/>
    </row>
    <row r="45" spans="1:36" ht="27" customHeight="1">
      <c r="A45" s="688"/>
      <c r="B45" s="714"/>
      <c r="C45" s="741" t="s">
        <v>219</v>
      </c>
      <c r="D45" s="742"/>
      <c r="E45" s="742"/>
      <c r="F45" s="742"/>
      <c r="G45" s="742"/>
      <c r="H45" s="742"/>
      <c r="I45" s="742"/>
      <c r="J45" s="742"/>
      <c r="K45" s="742"/>
      <c r="L45" s="742"/>
      <c r="M45" s="742"/>
      <c r="N45" s="743"/>
      <c r="O45" s="587"/>
      <c r="P45" s="588"/>
      <c r="Q45" s="605"/>
      <c r="R45" s="606"/>
      <c r="S45" s="529"/>
      <c r="T45" s="529"/>
      <c r="U45" s="632"/>
      <c r="V45" s="633"/>
      <c r="W45" s="633"/>
      <c r="X45" s="633"/>
      <c r="Y45" s="633"/>
      <c r="Z45" s="633"/>
      <c r="AA45" s="633"/>
      <c r="AB45" s="633"/>
      <c r="AC45" s="634"/>
      <c r="AD45" s="721"/>
      <c r="AE45" s="722"/>
      <c r="AF45" s="723"/>
    </row>
    <row r="46" spans="1:36" ht="40.5" customHeight="1">
      <c r="A46" s="600" t="s">
        <v>307</v>
      </c>
      <c r="B46" s="602"/>
      <c r="C46" s="503" t="s">
        <v>308</v>
      </c>
      <c r="D46" s="504"/>
      <c r="E46" s="504"/>
      <c r="F46" s="504"/>
      <c r="G46" s="504"/>
      <c r="H46" s="504"/>
      <c r="I46" s="504"/>
      <c r="J46" s="504"/>
      <c r="K46" s="504"/>
      <c r="L46" s="504"/>
      <c r="M46" s="504"/>
      <c r="N46" s="505"/>
      <c r="O46" s="828">
        <f>IF(Q46="N/A",0,IF(Q46="Answer all sub questions",3,IF(Q46="Yes",3,IF(Q46="Partial",3,IF(Q46="No",3,IF(Q46="",3))))))</f>
        <v>3</v>
      </c>
      <c r="P46" s="822"/>
      <c r="Q46" s="508" t="str">
        <f>IF(AJ52&gt;7,"Answer all sub questions",IF(AJ52=(6*1.001),"N/A",IF(AJ52&gt;=6,"Yes",IF(AJ52=5.005,"No",IF(AJ52=4.004,"No",IF(AJ52=3.003,"No",IF(AJ52=2.002,"No",IF(AJ52=1.001,"No",IF(AJ52=0,"No",IF(AJ52&gt;=0.5,"Partial",IF(AJ52&lt;=5.5,"Partial")))))))))))</f>
        <v>Answer all sub questions</v>
      </c>
      <c r="R46" s="509"/>
      <c r="S46" s="513">
        <f>IF(Q46="N/A",O46,IF(Q46="Answer all sub questions",0,IF(Q46="Yes",O46,IF(Q46="Partial",1,IF(Q46="No",0,IF(Q46="",0))))))</f>
        <v>0</v>
      </c>
      <c r="T46" s="514"/>
      <c r="U46" s="475"/>
      <c r="V46" s="473"/>
      <c r="W46" s="473"/>
      <c r="X46" s="473"/>
      <c r="Y46" s="473"/>
      <c r="Z46" s="473"/>
      <c r="AA46" s="473"/>
      <c r="AB46" s="473"/>
      <c r="AC46" s="474"/>
      <c r="AD46" s="520" t="s">
        <v>110</v>
      </c>
      <c r="AE46" s="521"/>
      <c r="AF46" s="522"/>
      <c r="AH46" s="108"/>
    </row>
    <row r="47" spans="1:36" ht="40.5" customHeight="1">
      <c r="A47" s="494"/>
      <c r="B47" s="496"/>
      <c r="C47" s="136"/>
      <c r="D47" s="558" t="s">
        <v>1762</v>
      </c>
      <c r="E47" s="558"/>
      <c r="F47" s="558"/>
      <c r="G47" s="558"/>
      <c r="H47" s="558"/>
      <c r="I47" s="558"/>
      <c r="J47" s="558"/>
      <c r="K47" s="558"/>
      <c r="L47" s="558"/>
      <c r="M47" s="558"/>
      <c r="N47" s="559"/>
      <c r="O47" s="829"/>
      <c r="P47" s="824"/>
      <c r="Q47" s="542"/>
      <c r="R47" s="543"/>
      <c r="S47" s="515"/>
      <c r="T47" s="516"/>
      <c r="U47" s="475"/>
      <c r="V47" s="473"/>
      <c r="W47" s="473"/>
      <c r="X47" s="473"/>
      <c r="Y47" s="473"/>
      <c r="Z47" s="473"/>
      <c r="AA47" s="473"/>
      <c r="AB47" s="473"/>
      <c r="AC47" s="474"/>
      <c r="AD47" s="523"/>
      <c r="AE47" s="524"/>
      <c r="AF47" s="525"/>
      <c r="AH47" s="108"/>
      <c r="AI47" s="95">
        <f t="shared" ref="AI47:AI52" si="3">IF(Q47="",100,IF(Q47="Yes",1,IF(Q47="No",0,IF(Q47="Partial",0.5,IF(Q47="N/A",1.001)))))</f>
        <v>100</v>
      </c>
      <c r="AJ47" s="108"/>
    </row>
    <row r="48" spans="1:36" ht="27" customHeight="1">
      <c r="A48" s="494"/>
      <c r="B48" s="496"/>
      <c r="C48" s="136"/>
      <c r="D48" s="558" t="s">
        <v>1763</v>
      </c>
      <c r="E48" s="558"/>
      <c r="F48" s="558"/>
      <c r="G48" s="558"/>
      <c r="H48" s="558"/>
      <c r="I48" s="558"/>
      <c r="J48" s="558"/>
      <c r="K48" s="558"/>
      <c r="L48" s="558"/>
      <c r="M48" s="558"/>
      <c r="N48" s="559"/>
      <c r="O48" s="829"/>
      <c r="P48" s="824"/>
      <c r="Q48" s="542"/>
      <c r="R48" s="543"/>
      <c r="S48" s="515"/>
      <c r="T48" s="516"/>
      <c r="U48" s="475"/>
      <c r="V48" s="473"/>
      <c r="W48" s="473"/>
      <c r="X48" s="473"/>
      <c r="Y48" s="473"/>
      <c r="Z48" s="473"/>
      <c r="AA48" s="473"/>
      <c r="AB48" s="473"/>
      <c r="AC48" s="474"/>
      <c r="AD48" s="523"/>
      <c r="AE48" s="524"/>
      <c r="AF48" s="525"/>
      <c r="AH48" s="108"/>
      <c r="AI48" s="95">
        <f t="shared" si="3"/>
        <v>100</v>
      </c>
    </row>
    <row r="49" spans="1:36" ht="13.5" customHeight="1">
      <c r="A49" s="494"/>
      <c r="B49" s="496"/>
      <c r="C49" s="136"/>
      <c r="D49" s="558" t="s">
        <v>1764</v>
      </c>
      <c r="E49" s="558"/>
      <c r="F49" s="558"/>
      <c r="G49" s="558"/>
      <c r="H49" s="558"/>
      <c r="I49" s="558"/>
      <c r="J49" s="558"/>
      <c r="K49" s="558"/>
      <c r="L49" s="558"/>
      <c r="M49" s="558"/>
      <c r="N49" s="559"/>
      <c r="O49" s="829"/>
      <c r="P49" s="824"/>
      <c r="Q49" s="542"/>
      <c r="R49" s="543"/>
      <c r="S49" s="515"/>
      <c r="T49" s="516"/>
      <c r="U49" s="475"/>
      <c r="V49" s="473"/>
      <c r="W49" s="473"/>
      <c r="X49" s="473"/>
      <c r="Y49" s="473"/>
      <c r="Z49" s="473"/>
      <c r="AA49" s="473"/>
      <c r="AB49" s="473"/>
      <c r="AC49" s="474"/>
      <c r="AD49" s="523"/>
      <c r="AE49" s="524"/>
      <c r="AF49" s="525"/>
      <c r="AH49" s="108"/>
      <c r="AI49" s="95">
        <f t="shared" si="3"/>
        <v>100</v>
      </c>
    </row>
    <row r="50" spans="1:36" ht="13.5" customHeight="1">
      <c r="A50" s="494"/>
      <c r="B50" s="496"/>
      <c r="C50" s="136"/>
      <c r="D50" s="558" t="s">
        <v>1765</v>
      </c>
      <c r="E50" s="558"/>
      <c r="F50" s="558"/>
      <c r="G50" s="558"/>
      <c r="H50" s="558"/>
      <c r="I50" s="558"/>
      <c r="J50" s="558"/>
      <c r="K50" s="558"/>
      <c r="L50" s="558"/>
      <c r="M50" s="558"/>
      <c r="N50" s="559"/>
      <c r="O50" s="829"/>
      <c r="P50" s="824"/>
      <c r="Q50" s="542"/>
      <c r="R50" s="543"/>
      <c r="S50" s="515"/>
      <c r="T50" s="516"/>
      <c r="U50" s="475"/>
      <c r="V50" s="473"/>
      <c r="W50" s="473"/>
      <c r="X50" s="473"/>
      <c r="Y50" s="473"/>
      <c r="Z50" s="473"/>
      <c r="AA50" s="473"/>
      <c r="AB50" s="473"/>
      <c r="AC50" s="474"/>
      <c r="AD50" s="523"/>
      <c r="AE50" s="524"/>
      <c r="AF50" s="525"/>
      <c r="AH50" s="108"/>
      <c r="AI50" s="95">
        <f t="shared" si="3"/>
        <v>100</v>
      </c>
    </row>
    <row r="51" spans="1:36" ht="27" customHeight="1">
      <c r="A51" s="494"/>
      <c r="B51" s="496"/>
      <c r="C51" s="136"/>
      <c r="D51" s="558" t="s">
        <v>1766</v>
      </c>
      <c r="E51" s="558"/>
      <c r="F51" s="558"/>
      <c r="G51" s="558"/>
      <c r="H51" s="558"/>
      <c r="I51" s="558"/>
      <c r="J51" s="558"/>
      <c r="K51" s="558"/>
      <c r="L51" s="558"/>
      <c r="M51" s="558"/>
      <c r="N51" s="559"/>
      <c r="O51" s="829"/>
      <c r="P51" s="824"/>
      <c r="Q51" s="542"/>
      <c r="R51" s="543"/>
      <c r="S51" s="515"/>
      <c r="T51" s="516"/>
      <c r="U51" s="475"/>
      <c r="V51" s="473"/>
      <c r="W51" s="473"/>
      <c r="X51" s="473"/>
      <c r="Y51" s="473"/>
      <c r="Z51" s="473"/>
      <c r="AA51" s="473"/>
      <c r="AB51" s="473"/>
      <c r="AC51" s="474"/>
      <c r="AD51" s="523"/>
      <c r="AE51" s="524"/>
      <c r="AF51" s="525"/>
      <c r="AH51" s="108"/>
      <c r="AI51" s="95">
        <f t="shared" si="3"/>
        <v>100</v>
      </c>
    </row>
    <row r="52" spans="1:36" ht="27" customHeight="1">
      <c r="A52" s="688"/>
      <c r="B52" s="714"/>
      <c r="C52" s="120"/>
      <c r="D52" s="558" t="s">
        <v>1767</v>
      </c>
      <c r="E52" s="504"/>
      <c r="F52" s="504"/>
      <c r="G52" s="504"/>
      <c r="H52" s="504"/>
      <c r="I52" s="504"/>
      <c r="J52" s="504"/>
      <c r="K52" s="504"/>
      <c r="L52" s="504"/>
      <c r="M52" s="504"/>
      <c r="N52" s="505"/>
      <c r="O52" s="830"/>
      <c r="P52" s="826"/>
      <c r="Q52" s="542"/>
      <c r="R52" s="543"/>
      <c r="S52" s="517"/>
      <c r="T52" s="518"/>
      <c r="U52" s="475"/>
      <c r="V52" s="473"/>
      <c r="W52" s="473"/>
      <c r="X52" s="473"/>
      <c r="Y52" s="473"/>
      <c r="Z52" s="473"/>
      <c r="AA52" s="473"/>
      <c r="AB52" s="473"/>
      <c r="AC52" s="474"/>
      <c r="AD52" s="526"/>
      <c r="AE52" s="527"/>
      <c r="AF52" s="528"/>
      <c r="AH52" s="108"/>
      <c r="AI52" s="95">
        <f t="shared" si="3"/>
        <v>100</v>
      </c>
      <c r="AJ52" s="108">
        <f>SUM(AI47:AI52)</f>
        <v>600</v>
      </c>
    </row>
    <row r="53" spans="1:36" ht="13.5" customHeight="1">
      <c r="A53" s="536" t="s">
        <v>121</v>
      </c>
      <c r="B53" s="536"/>
      <c r="C53" s="536"/>
      <c r="D53" s="536"/>
      <c r="E53" s="536"/>
      <c r="F53" s="536"/>
      <c r="G53" s="536"/>
      <c r="H53" s="536"/>
      <c r="I53" s="536"/>
      <c r="J53" s="536"/>
      <c r="K53" s="536"/>
      <c r="L53" s="536"/>
      <c r="M53" s="536"/>
      <c r="N53" s="536"/>
      <c r="O53" s="529">
        <f>SUM(O36:P52)</f>
        <v>7</v>
      </c>
      <c r="P53" s="529"/>
      <c r="Q53" s="566"/>
      <c r="R53" s="567"/>
      <c r="S53" s="529">
        <f>SUM(S36:T52)</f>
        <v>0</v>
      </c>
      <c r="T53" s="529"/>
      <c r="U53" s="519"/>
      <c r="V53" s="519"/>
      <c r="W53" s="519"/>
      <c r="X53" s="519"/>
      <c r="Y53" s="519"/>
      <c r="Z53" s="519"/>
      <c r="AA53" s="519"/>
      <c r="AB53" s="519"/>
      <c r="AC53" s="519"/>
      <c r="AD53" s="453"/>
      <c r="AE53" s="453"/>
      <c r="AF53" s="453"/>
    </row>
    <row r="54" spans="1:36" ht="13.5" customHeight="1"/>
    <row r="55" spans="1:36" ht="13.5" customHeight="1">
      <c r="A55" s="498" t="s">
        <v>122</v>
      </c>
      <c r="B55" s="499"/>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500"/>
    </row>
    <row r="56" spans="1:36" ht="13.5" customHeight="1">
      <c r="A56" s="615" t="s">
        <v>1768</v>
      </c>
      <c r="B56" s="616"/>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7"/>
    </row>
    <row r="57" spans="1:36" ht="13.5" customHeight="1"/>
    <row r="58" spans="1:36" ht="13.5" customHeight="1">
      <c r="A58" s="498" t="s">
        <v>223</v>
      </c>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500"/>
    </row>
    <row r="59" spans="1:36" ht="13.5" customHeight="1">
      <c r="A59" s="615" t="s">
        <v>224</v>
      </c>
      <c r="B59" s="616"/>
      <c r="C59" s="616"/>
      <c r="D59" s="616"/>
      <c r="E59" s="616"/>
      <c r="F59" s="616"/>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7"/>
    </row>
    <row r="60" spans="1:36" ht="13.5" customHeight="1">
      <c r="A60" s="519" t="s">
        <v>103</v>
      </c>
      <c r="B60" s="519"/>
      <c r="C60" s="453" t="s">
        <v>104</v>
      </c>
      <c r="D60" s="453"/>
      <c r="E60" s="453"/>
      <c r="F60" s="453"/>
      <c r="G60" s="453"/>
      <c r="H60" s="453"/>
      <c r="I60" s="453"/>
      <c r="J60" s="453"/>
      <c r="K60" s="453"/>
      <c r="L60" s="453"/>
      <c r="M60" s="453"/>
      <c r="N60" s="453"/>
      <c r="O60" s="519" t="s">
        <v>105</v>
      </c>
      <c r="P60" s="519"/>
      <c r="Q60" s="513" t="s">
        <v>106</v>
      </c>
      <c r="R60" s="514"/>
      <c r="S60" s="529" t="s">
        <v>107</v>
      </c>
      <c r="T60" s="529"/>
      <c r="U60" s="453" t="s">
        <v>108</v>
      </c>
      <c r="V60" s="453"/>
      <c r="W60" s="453"/>
      <c r="X60" s="453"/>
      <c r="Y60" s="453"/>
      <c r="Z60" s="453"/>
      <c r="AA60" s="453"/>
      <c r="AB60" s="453"/>
      <c r="AC60" s="453"/>
      <c r="AD60" s="519" t="s">
        <v>109</v>
      </c>
      <c r="AE60" s="519"/>
      <c r="AF60" s="519"/>
    </row>
    <row r="61" spans="1:36" ht="13.5" customHeight="1">
      <c r="A61" s="519"/>
      <c r="B61" s="519"/>
      <c r="C61" s="453"/>
      <c r="D61" s="453"/>
      <c r="E61" s="453"/>
      <c r="F61" s="453"/>
      <c r="G61" s="453"/>
      <c r="H61" s="453"/>
      <c r="I61" s="453"/>
      <c r="J61" s="453"/>
      <c r="K61" s="453"/>
      <c r="L61" s="453"/>
      <c r="M61" s="453"/>
      <c r="N61" s="453"/>
      <c r="O61" s="519"/>
      <c r="P61" s="519"/>
      <c r="Q61" s="517"/>
      <c r="R61" s="518"/>
      <c r="S61" s="529"/>
      <c r="T61" s="529"/>
      <c r="U61" s="453"/>
      <c r="V61" s="453"/>
      <c r="W61" s="453"/>
      <c r="X61" s="453"/>
      <c r="Y61" s="453"/>
      <c r="Z61" s="453"/>
      <c r="AA61" s="453"/>
      <c r="AB61" s="453"/>
      <c r="AC61" s="453"/>
      <c r="AD61" s="519"/>
      <c r="AE61" s="519"/>
      <c r="AF61" s="519"/>
    </row>
    <row r="62" spans="1:36" ht="40.5" customHeight="1">
      <c r="A62" s="600" t="s">
        <v>309</v>
      </c>
      <c r="B62" s="602"/>
      <c r="C62" s="607" t="s">
        <v>226</v>
      </c>
      <c r="D62" s="558"/>
      <c r="E62" s="558"/>
      <c r="F62" s="558"/>
      <c r="G62" s="558"/>
      <c r="H62" s="558"/>
      <c r="I62" s="558"/>
      <c r="J62" s="558"/>
      <c r="K62" s="558"/>
      <c r="L62" s="558"/>
      <c r="M62" s="558"/>
      <c r="N62" s="559"/>
      <c r="O62" s="513">
        <f>IF(Q62="N/A",0,IF(Q62="Answer all sub questions",3,IF(Q62="Yes",3,IF(Q62="Partial",3,IF(Q62="No",3,IF(Q62="",3))))))</f>
        <v>3</v>
      </c>
      <c r="P62" s="514"/>
      <c r="Q62" s="508" t="str">
        <f>IF(AJ68&gt;7,"Answer all sub questions",IF(AJ68=(6*1.001),"N/A",IF(AJ68&gt;=6,"Yes",IF(AJ68=5.005,"No",IF(AJ68=4.004,"No",IF(AJ68=3.003,"No",IF(AJ68=2.002,"No",IF(AJ68=1.001,"No",IF(AJ68=0,"No",IF(AJ68&gt;=0.5,"Partial",IF(AJ68&lt;=5.5,"Partial")))))))))))</f>
        <v>Answer all sub questions</v>
      </c>
      <c r="R62" s="509"/>
      <c r="S62" s="513">
        <f>IF(Q62="N/A",O62,IF(Q62="Answer all sub questions",0,IF(Q62="Yes",O62,IF(Q62="Partial",1,IF(Q62="No",0,IF(Q62="",0))))))</f>
        <v>0</v>
      </c>
      <c r="T62" s="514"/>
      <c r="U62" s="485"/>
      <c r="V62" s="485"/>
      <c r="W62" s="485"/>
      <c r="X62" s="485"/>
      <c r="Y62" s="485"/>
      <c r="Z62" s="485"/>
      <c r="AA62" s="485"/>
      <c r="AB62" s="485"/>
      <c r="AC62" s="485"/>
      <c r="AD62" s="771" t="s">
        <v>1326</v>
      </c>
      <c r="AE62" s="772"/>
      <c r="AF62" s="773"/>
      <c r="AH62" s="108"/>
    </row>
    <row r="63" spans="1:36" ht="13.5" customHeight="1">
      <c r="A63" s="494"/>
      <c r="B63" s="496"/>
      <c r="C63" s="169"/>
      <c r="D63" s="551" t="s">
        <v>1769</v>
      </c>
      <c r="E63" s="551"/>
      <c r="F63" s="551"/>
      <c r="G63" s="551"/>
      <c r="H63" s="551"/>
      <c r="I63" s="551"/>
      <c r="J63" s="551"/>
      <c r="K63" s="551"/>
      <c r="L63" s="551"/>
      <c r="M63" s="551"/>
      <c r="N63" s="455"/>
      <c r="O63" s="515"/>
      <c r="P63" s="516"/>
      <c r="Q63" s="542"/>
      <c r="R63" s="543"/>
      <c r="S63" s="515"/>
      <c r="T63" s="516"/>
      <c r="U63" s="485"/>
      <c r="V63" s="485"/>
      <c r="W63" s="485"/>
      <c r="X63" s="485"/>
      <c r="Y63" s="485"/>
      <c r="Z63" s="485"/>
      <c r="AA63" s="485"/>
      <c r="AB63" s="485"/>
      <c r="AC63" s="485"/>
      <c r="AD63" s="774"/>
      <c r="AE63" s="775"/>
      <c r="AF63" s="776"/>
      <c r="AH63" s="108"/>
      <c r="AI63" s="95">
        <f t="shared" ref="AI63:AI67" si="4">IF(Q63="",100,IF(Q63="Yes",1,IF(Q63="No",0,IF(Q63="Partial",0.5,IF(Q63="N/A",1.001)))))</f>
        <v>100</v>
      </c>
      <c r="AJ63" s="108"/>
    </row>
    <row r="64" spans="1:36" ht="13.5" customHeight="1">
      <c r="A64" s="494"/>
      <c r="B64" s="496"/>
      <c r="C64" s="169"/>
      <c r="D64" s="551" t="s">
        <v>1770</v>
      </c>
      <c r="E64" s="551"/>
      <c r="F64" s="551"/>
      <c r="G64" s="551"/>
      <c r="H64" s="551"/>
      <c r="I64" s="551"/>
      <c r="J64" s="551"/>
      <c r="K64" s="551"/>
      <c r="L64" s="551"/>
      <c r="M64" s="551"/>
      <c r="N64" s="455"/>
      <c r="O64" s="515"/>
      <c r="P64" s="516"/>
      <c r="Q64" s="542"/>
      <c r="R64" s="543"/>
      <c r="S64" s="515"/>
      <c r="T64" s="516"/>
      <c r="U64" s="485"/>
      <c r="V64" s="485"/>
      <c r="W64" s="485"/>
      <c r="X64" s="485"/>
      <c r="Y64" s="485"/>
      <c r="Z64" s="485"/>
      <c r="AA64" s="485"/>
      <c r="AB64" s="485"/>
      <c r="AC64" s="485"/>
      <c r="AD64" s="774"/>
      <c r="AE64" s="775"/>
      <c r="AF64" s="776"/>
      <c r="AH64" s="108"/>
      <c r="AI64" s="95">
        <f t="shared" si="4"/>
        <v>100</v>
      </c>
    </row>
    <row r="65" spans="1:36" ht="13.5" customHeight="1">
      <c r="A65" s="494"/>
      <c r="B65" s="496"/>
      <c r="C65" s="169"/>
      <c r="D65" s="551" t="s">
        <v>1771</v>
      </c>
      <c r="E65" s="551"/>
      <c r="F65" s="551"/>
      <c r="G65" s="551"/>
      <c r="H65" s="551"/>
      <c r="I65" s="551"/>
      <c r="J65" s="551"/>
      <c r="K65" s="551"/>
      <c r="L65" s="551"/>
      <c r="M65" s="551"/>
      <c r="N65" s="455"/>
      <c r="O65" s="515"/>
      <c r="P65" s="516"/>
      <c r="Q65" s="542"/>
      <c r="R65" s="543"/>
      <c r="S65" s="515"/>
      <c r="T65" s="516"/>
      <c r="U65" s="485"/>
      <c r="V65" s="485"/>
      <c r="W65" s="485"/>
      <c r="X65" s="485"/>
      <c r="Y65" s="485"/>
      <c r="Z65" s="485"/>
      <c r="AA65" s="485"/>
      <c r="AB65" s="485"/>
      <c r="AC65" s="485"/>
      <c r="AD65" s="774"/>
      <c r="AE65" s="775"/>
      <c r="AF65" s="776"/>
      <c r="AH65" s="108"/>
      <c r="AI65" s="95">
        <f t="shared" si="4"/>
        <v>100</v>
      </c>
    </row>
    <row r="66" spans="1:36" ht="13.5" customHeight="1">
      <c r="A66" s="494"/>
      <c r="B66" s="496"/>
      <c r="C66" s="169"/>
      <c r="D66" s="551" t="s">
        <v>1772</v>
      </c>
      <c r="E66" s="551"/>
      <c r="F66" s="551"/>
      <c r="G66" s="551"/>
      <c r="H66" s="551"/>
      <c r="I66" s="551"/>
      <c r="J66" s="551"/>
      <c r="K66" s="551"/>
      <c r="L66" s="551"/>
      <c r="M66" s="551"/>
      <c r="N66" s="455"/>
      <c r="O66" s="515"/>
      <c r="P66" s="516"/>
      <c r="Q66" s="542"/>
      <c r="R66" s="543"/>
      <c r="S66" s="515"/>
      <c r="T66" s="516"/>
      <c r="U66" s="485"/>
      <c r="V66" s="485"/>
      <c r="W66" s="485"/>
      <c r="X66" s="485"/>
      <c r="Y66" s="485"/>
      <c r="Z66" s="485"/>
      <c r="AA66" s="485"/>
      <c r="AB66" s="485"/>
      <c r="AC66" s="485"/>
      <c r="AD66" s="774"/>
      <c r="AE66" s="775"/>
      <c r="AF66" s="776"/>
      <c r="AH66" s="108"/>
      <c r="AI66" s="95">
        <f t="shared" si="4"/>
        <v>100</v>
      </c>
    </row>
    <row r="67" spans="1:36" ht="13.5" customHeight="1">
      <c r="A67" s="494"/>
      <c r="B67" s="496"/>
      <c r="C67" s="169"/>
      <c r="D67" s="551" t="s">
        <v>1773</v>
      </c>
      <c r="E67" s="551"/>
      <c r="F67" s="551"/>
      <c r="G67" s="551"/>
      <c r="H67" s="551"/>
      <c r="I67" s="551"/>
      <c r="J67" s="551"/>
      <c r="K67" s="551"/>
      <c r="L67" s="551"/>
      <c r="M67" s="551"/>
      <c r="N67" s="455"/>
      <c r="O67" s="515"/>
      <c r="P67" s="516"/>
      <c r="Q67" s="542"/>
      <c r="R67" s="543"/>
      <c r="S67" s="515"/>
      <c r="T67" s="516"/>
      <c r="U67" s="485"/>
      <c r="V67" s="485"/>
      <c r="W67" s="485"/>
      <c r="X67" s="485"/>
      <c r="Y67" s="485"/>
      <c r="Z67" s="485"/>
      <c r="AA67" s="485"/>
      <c r="AB67" s="485"/>
      <c r="AC67" s="485"/>
      <c r="AD67" s="774"/>
      <c r="AE67" s="775"/>
      <c r="AF67" s="776"/>
      <c r="AH67" s="108"/>
      <c r="AI67" s="95">
        <f t="shared" si="4"/>
        <v>100</v>
      </c>
    </row>
    <row r="68" spans="1:36" ht="13.5" customHeight="1">
      <c r="A68" s="494"/>
      <c r="B68" s="496"/>
      <c r="C68" s="136"/>
      <c r="D68" s="558" t="s">
        <v>1774</v>
      </c>
      <c r="E68" s="558"/>
      <c r="F68" s="558"/>
      <c r="G68" s="558"/>
      <c r="H68" s="558"/>
      <c r="I68" s="558"/>
      <c r="J68" s="558"/>
      <c r="K68" s="558"/>
      <c r="L68" s="558"/>
      <c r="M68" s="558"/>
      <c r="N68" s="559"/>
      <c r="O68" s="515"/>
      <c r="P68" s="516"/>
      <c r="Q68" s="542"/>
      <c r="R68" s="543"/>
      <c r="S68" s="515"/>
      <c r="T68" s="516"/>
      <c r="U68" s="485"/>
      <c r="V68" s="485"/>
      <c r="W68" s="485"/>
      <c r="X68" s="485"/>
      <c r="Y68" s="485"/>
      <c r="Z68" s="485"/>
      <c r="AA68" s="485"/>
      <c r="AB68" s="485"/>
      <c r="AC68" s="485"/>
      <c r="AD68" s="774"/>
      <c r="AE68" s="775"/>
      <c r="AF68" s="776"/>
      <c r="AH68" s="108"/>
      <c r="AI68" s="95">
        <f>IF(Q68="",100,IF(Q68="Yes",1,IF(Q68="No",0,IF(Q68="Partial",0.5,IF(Q68="N/A",1.001)))))</f>
        <v>100</v>
      </c>
      <c r="AJ68" s="108">
        <f>SUM(AI63:AI68)</f>
        <v>600</v>
      </c>
    </row>
    <row r="69" spans="1:36" ht="27" customHeight="1">
      <c r="A69" s="688"/>
      <c r="B69" s="714"/>
      <c r="C69" s="780" t="s">
        <v>227</v>
      </c>
      <c r="D69" s="460"/>
      <c r="E69" s="460"/>
      <c r="F69" s="460"/>
      <c r="G69" s="460"/>
      <c r="H69" s="460"/>
      <c r="I69" s="460"/>
      <c r="J69" s="460"/>
      <c r="K69" s="460"/>
      <c r="L69" s="460"/>
      <c r="M69" s="460"/>
      <c r="N69" s="781"/>
      <c r="O69" s="517"/>
      <c r="P69" s="518"/>
      <c r="Q69" s="566"/>
      <c r="R69" s="567"/>
      <c r="S69" s="517"/>
      <c r="T69" s="518"/>
      <c r="U69" s="503"/>
      <c r="V69" s="504"/>
      <c r="W69" s="504"/>
      <c r="X69" s="504"/>
      <c r="Y69" s="504"/>
      <c r="Z69" s="504"/>
      <c r="AA69" s="504"/>
      <c r="AB69" s="504"/>
      <c r="AC69" s="505"/>
      <c r="AD69" s="777"/>
      <c r="AE69" s="778"/>
      <c r="AF69" s="779"/>
    </row>
    <row r="70" spans="1:36" ht="40.5" customHeight="1">
      <c r="A70" s="600" t="s">
        <v>310</v>
      </c>
      <c r="B70" s="601"/>
      <c r="C70" s="815" t="s">
        <v>311</v>
      </c>
      <c r="D70" s="816"/>
      <c r="E70" s="816"/>
      <c r="F70" s="816"/>
      <c r="G70" s="816"/>
      <c r="H70" s="816"/>
      <c r="I70" s="816"/>
      <c r="J70" s="816"/>
      <c r="K70" s="816"/>
      <c r="L70" s="816"/>
      <c r="M70" s="816"/>
      <c r="N70" s="817"/>
      <c r="O70" s="627">
        <f>IF(Q70="N/A",0,IF(Q70="Answer all sub questions",3,IF(Q70="Yes",3,IF(Q70="Partial",3,IF(Q70="No",3,IF(Q70="",3))))))</f>
        <v>3</v>
      </c>
      <c r="P70" s="514"/>
      <c r="Q70" s="508" t="str">
        <f>IF(AJ74&gt;5,"Answer all sub questions",IF(AJ74=(4*1.001),"N/A",IF(AJ74&gt;=4,"Yes",IF(AJ74=3.003,"No",IF(AJ74=2.002,"No",IF(AJ74=1.001,"No",IF(AJ74=0,"No",IF(AJ74&gt;=0.5,"Partial",IF(AJ74&lt;=3.5,"Partial")))))))))</f>
        <v>Answer all sub questions</v>
      </c>
      <c r="R70" s="509"/>
      <c r="S70" s="513">
        <f>IF(Q70="N/A",O70,IF(Q70="Answer all sub questions",0,IF(Q70="Yes",O70,IF(Q70="Partial",1,IF(Q70="No",0,IF(Q70="",0))))))</f>
        <v>0</v>
      </c>
      <c r="T70" s="514"/>
      <c r="U70" s="475"/>
      <c r="V70" s="473"/>
      <c r="W70" s="473"/>
      <c r="X70" s="473"/>
      <c r="Y70" s="473"/>
      <c r="Z70" s="473"/>
      <c r="AA70" s="473"/>
      <c r="AB70" s="473"/>
      <c r="AC70" s="693"/>
      <c r="AD70" s="772" t="s">
        <v>748</v>
      </c>
      <c r="AE70" s="772"/>
      <c r="AF70" s="773"/>
      <c r="AH70" s="108"/>
    </row>
    <row r="71" spans="1:36" ht="13.5" customHeight="1">
      <c r="A71" s="494"/>
      <c r="B71" s="496"/>
      <c r="C71" s="120"/>
      <c r="D71" s="551" t="s">
        <v>1769</v>
      </c>
      <c r="E71" s="551"/>
      <c r="F71" s="551"/>
      <c r="G71" s="551"/>
      <c r="H71" s="551"/>
      <c r="I71" s="551"/>
      <c r="J71" s="551"/>
      <c r="K71" s="551"/>
      <c r="L71" s="551"/>
      <c r="M71" s="551"/>
      <c r="N71" s="455"/>
      <c r="O71" s="515"/>
      <c r="P71" s="516"/>
      <c r="Q71" s="542"/>
      <c r="R71" s="543"/>
      <c r="S71" s="515"/>
      <c r="T71" s="516"/>
      <c r="U71" s="475"/>
      <c r="V71" s="473"/>
      <c r="W71" s="473"/>
      <c r="X71" s="473"/>
      <c r="Y71" s="473"/>
      <c r="Z71" s="473"/>
      <c r="AA71" s="473"/>
      <c r="AB71" s="473"/>
      <c r="AC71" s="693"/>
      <c r="AD71" s="775"/>
      <c r="AE71" s="775"/>
      <c r="AF71" s="776"/>
      <c r="AH71" s="108"/>
      <c r="AI71" s="95">
        <f>IF(Q71="",100,IF(Q71="Yes",1,IF(Q71="No",0,IF(Q71="Partial",0.5,IF(Q71="N/A",1.001)))))</f>
        <v>100</v>
      </c>
    </row>
    <row r="72" spans="1:36" ht="13.5" customHeight="1">
      <c r="A72" s="494"/>
      <c r="B72" s="496"/>
      <c r="C72" s="120"/>
      <c r="D72" s="558" t="s">
        <v>1830</v>
      </c>
      <c r="E72" s="558"/>
      <c r="F72" s="558"/>
      <c r="G72" s="558"/>
      <c r="H72" s="558"/>
      <c r="I72" s="558"/>
      <c r="J72" s="558"/>
      <c r="K72" s="558"/>
      <c r="L72" s="558"/>
      <c r="M72" s="558"/>
      <c r="N72" s="559"/>
      <c r="O72" s="515"/>
      <c r="P72" s="516"/>
      <c r="Q72" s="542"/>
      <c r="R72" s="543"/>
      <c r="S72" s="515"/>
      <c r="T72" s="516"/>
      <c r="U72" s="475"/>
      <c r="V72" s="473"/>
      <c r="W72" s="473"/>
      <c r="X72" s="473"/>
      <c r="Y72" s="473"/>
      <c r="Z72" s="473"/>
      <c r="AA72" s="473"/>
      <c r="AB72" s="473"/>
      <c r="AC72" s="693"/>
      <c r="AD72" s="775"/>
      <c r="AE72" s="775"/>
      <c r="AF72" s="776"/>
      <c r="AH72" s="108"/>
      <c r="AI72" s="95">
        <f>IF(Q72="",100,IF(Q72="Yes",1,IF(Q72="No",0,IF(Q72="Partial",0.5,IF(Q72="N/A",1.001)))))</f>
        <v>100</v>
      </c>
    </row>
    <row r="73" spans="1:36" ht="13.5" customHeight="1">
      <c r="A73" s="494"/>
      <c r="B73" s="496"/>
      <c r="C73" s="135"/>
      <c r="D73" s="504" t="s">
        <v>1831</v>
      </c>
      <c r="E73" s="504"/>
      <c r="F73" s="504"/>
      <c r="G73" s="504"/>
      <c r="H73" s="504"/>
      <c r="I73" s="504"/>
      <c r="J73" s="504"/>
      <c r="K73" s="504"/>
      <c r="L73" s="504"/>
      <c r="M73" s="504"/>
      <c r="N73" s="505"/>
      <c r="O73" s="515"/>
      <c r="P73" s="516"/>
      <c r="Q73" s="542"/>
      <c r="R73" s="543"/>
      <c r="S73" s="515"/>
      <c r="T73" s="516"/>
      <c r="U73" s="475"/>
      <c r="V73" s="473"/>
      <c r="W73" s="473"/>
      <c r="X73" s="473"/>
      <c r="Y73" s="473"/>
      <c r="Z73" s="473"/>
      <c r="AA73" s="473"/>
      <c r="AB73" s="473"/>
      <c r="AC73" s="693"/>
      <c r="AD73" s="775"/>
      <c r="AE73" s="775"/>
      <c r="AF73" s="776"/>
      <c r="AH73" s="108"/>
      <c r="AI73" s="95">
        <f>IF(Q73="",100,IF(Q73="Yes",1,IF(Q73="No",0,IF(Q73="Partial",0.5,IF(Q73="N/A",1.001)))))</f>
        <v>100</v>
      </c>
    </row>
    <row r="74" spans="1:36" ht="13.5" customHeight="1">
      <c r="A74" s="494"/>
      <c r="B74" s="496"/>
      <c r="C74" s="120"/>
      <c r="D74" s="558" t="s">
        <v>1772</v>
      </c>
      <c r="E74" s="558"/>
      <c r="F74" s="558"/>
      <c r="G74" s="558"/>
      <c r="H74" s="558"/>
      <c r="I74" s="558"/>
      <c r="J74" s="558"/>
      <c r="K74" s="558"/>
      <c r="L74" s="558"/>
      <c r="M74" s="558"/>
      <c r="N74" s="559"/>
      <c r="O74" s="515"/>
      <c r="P74" s="516"/>
      <c r="Q74" s="542"/>
      <c r="R74" s="543"/>
      <c r="S74" s="515"/>
      <c r="T74" s="516"/>
      <c r="U74" s="475"/>
      <c r="V74" s="473"/>
      <c r="W74" s="473"/>
      <c r="X74" s="473"/>
      <c r="Y74" s="473"/>
      <c r="Z74" s="473"/>
      <c r="AA74" s="473"/>
      <c r="AB74" s="473"/>
      <c r="AC74" s="693"/>
      <c r="AD74" s="775"/>
      <c r="AE74" s="775"/>
      <c r="AF74" s="776"/>
      <c r="AH74" s="108"/>
      <c r="AI74" s="95">
        <f>IF(Q74="",100,IF(Q74="Yes",1,IF(Q74="No",0,IF(Q74="Partial",0.5,IF(Q74="N/A",1.001)))))</f>
        <v>100</v>
      </c>
      <c r="AJ74" s="108">
        <f>SUM(AI71:AI74)</f>
        <v>400</v>
      </c>
    </row>
    <row r="75" spans="1:36" ht="13.5" customHeight="1">
      <c r="A75" s="688"/>
      <c r="B75" s="714"/>
      <c r="C75" s="741" t="s">
        <v>230</v>
      </c>
      <c r="D75" s="742"/>
      <c r="E75" s="742"/>
      <c r="F75" s="742"/>
      <c r="G75" s="742"/>
      <c r="H75" s="742"/>
      <c r="I75" s="742"/>
      <c r="J75" s="742"/>
      <c r="K75" s="742"/>
      <c r="L75" s="742"/>
      <c r="M75" s="742"/>
      <c r="N75" s="743"/>
      <c r="O75" s="517"/>
      <c r="P75" s="518"/>
      <c r="Q75" s="566"/>
      <c r="R75" s="567"/>
      <c r="S75" s="517"/>
      <c r="T75" s="518"/>
      <c r="U75" s="591"/>
      <c r="V75" s="591"/>
      <c r="W75" s="591"/>
      <c r="X75" s="591"/>
      <c r="Y75" s="591"/>
      <c r="Z75" s="591"/>
      <c r="AA75" s="591"/>
      <c r="AB75" s="591"/>
      <c r="AC75" s="831"/>
      <c r="AD75" s="778"/>
      <c r="AE75" s="778"/>
      <c r="AF75" s="779"/>
    </row>
    <row r="76" spans="1:36" ht="13.5" customHeight="1">
      <c r="A76" s="536" t="s">
        <v>121</v>
      </c>
      <c r="B76" s="536"/>
      <c r="C76" s="536"/>
      <c r="D76" s="536"/>
      <c r="E76" s="536"/>
      <c r="F76" s="536"/>
      <c r="G76" s="536"/>
      <c r="H76" s="536"/>
      <c r="I76" s="536"/>
      <c r="J76" s="536"/>
      <c r="K76" s="536"/>
      <c r="L76" s="536"/>
      <c r="M76" s="536"/>
      <c r="N76" s="536"/>
      <c r="O76" s="529">
        <f>SUM(O62:P75)</f>
        <v>6</v>
      </c>
      <c r="P76" s="529"/>
      <c r="Q76" s="566"/>
      <c r="R76" s="567"/>
      <c r="S76" s="529">
        <f>SUM(S62:T75)</f>
        <v>0</v>
      </c>
      <c r="T76" s="529"/>
      <c r="U76" s="519"/>
      <c r="V76" s="519"/>
      <c r="W76" s="519"/>
      <c r="X76" s="519"/>
      <c r="Y76" s="519"/>
      <c r="Z76" s="519"/>
      <c r="AA76" s="519"/>
      <c r="AB76" s="519"/>
      <c r="AC76" s="519"/>
      <c r="AD76" s="453"/>
      <c r="AE76" s="453"/>
      <c r="AF76" s="453"/>
    </row>
    <row r="77" spans="1:36" ht="13.5" customHeight="1"/>
    <row r="78" spans="1:36" ht="13.5" customHeight="1">
      <c r="A78" s="498" t="s">
        <v>130</v>
      </c>
      <c r="B78" s="499"/>
      <c r="C78" s="499"/>
      <c r="D78" s="499"/>
      <c r="E78" s="499"/>
      <c r="F78" s="499"/>
      <c r="G78" s="499"/>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500"/>
    </row>
    <row r="79" spans="1:36" ht="13.5" customHeight="1">
      <c r="A79" s="615" t="s">
        <v>131</v>
      </c>
      <c r="B79" s="616"/>
      <c r="C79" s="616"/>
      <c r="D79" s="616"/>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617"/>
    </row>
    <row r="80" spans="1:36" ht="13.5" customHeight="1">
      <c r="A80" s="519" t="s">
        <v>103</v>
      </c>
      <c r="B80" s="519"/>
      <c r="C80" s="453" t="s">
        <v>104</v>
      </c>
      <c r="D80" s="453"/>
      <c r="E80" s="453"/>
      <c r="F80" s="453"/>
      <c r="G80" s="453"/>
      <c r="H80" s="453"/>
      <c r="I80" s="453"/>
      <c r="J80" s="453"/>
      <c r="K80" s="453"/>
      <c r="L80" s="453"/>
      <c r="M80" s="453"/>
      <c r="N80" s="453"/>
      <c r="O80" s="519" t="s">
        <v>105</v>
      </c>
      <c r="P80" s="519"/>
      <c r="Q80" s="513" t="s">
        <v>106</v>
      </c>
      <c r="R80" s="514"/>
      <c r="S80" s="529" t="s">
        <v>107</v>
      </c>
      <c r="T80" s="529"/>
      <c r="U80" s="453" t="s">
        <v>108</v>
      </c>
      <c r="V80" s="453"/>
      <c r="W80" s="453"/>
      <c r="X80" s="453"/>
      <c r="Y80" s="453"/>
      <c r="Z80" s="453"/>
      <c r="AA80" s="453"/>
      <c r="AB80" s="453"/>
      <c r="AC80" s="453"/>
      <c r="AD80" s="519" t="s">
        <v>109</v>
      </c>
      <c r="AE80" s="519"/>
      <c r="AF80" s="519"/>
    </row>
    <row r="81" spans="1:34" ht="13.5" customHeight="1">
      <c r="A81" s="519"/>
      <c r="B81" s="519"/>
      <c r="C81" s="453"/>
      <c r="D81" s="453"/>
      <c r="E81" s="453"/>
      <c r="F81" s="453"/>
      <c r="G81" s="453"/>
      <c r="H81" s="453"/>
      <c r="I81" s="453"/>
      <c r="J81" s="453"/>
      <c r="K81" s="453"/>
      <c r="L81" s="453"/>
      <c r="M81" s="453"/>
      <c r="N81" s="453"/>
      <c r="O81" s="519"/>
      <c r="P81" s="519"/>
      <c r="Q81" s="517"/>
      <c r="R81" s="518"/>
      <c r="S81" s="529"/>
      <c r="T81" s="529"/>
      <c r="U81" s="453"/>
      <c r="V81" s="453"/>
      <c r="W81" s="453"/>
      <c r="X81" s="453"/>
      <c r="Y81" s="453"/>
      <c r="Z81" s="453"/>
      <c r="AA81" s="453"/>
      <c r="AB81" s="453"/>
      <c r="AC81" s="453"/>
      <c r="AD81" s="519"/>
      <c r="AE81" s="519"/>
      <c r="AF81" s="519"/>
    </row>
    <row r="82" spans="1:34" ht="27" customHeight="1">
      <c r="A82" s="449" t="s">
        <v>312</v>
      </c>
      <c r="B82" s="449"/>
      <c r="C82" s="530" t="s">
        <v>1654</v>
      </c>
      <c r="D82" s="531"/>
      <c r="E82" s="531"/>
      <c r="F82" s="531"/>
      <c r="G82" s="531"/>
      <c r="H82" s="531"/>
      <c r="I82" s="531"/>
      <c r="J82" s="531"/>
      <c r="K82" s="531"/>
      <c r="L82" s="531"/>
      <c r="M82" s="531"/>
      <c r="N82" s="532"/>
      <c r="O82" s="508">
        <f>IF(Q82="N/A",0,IF(Q82="Yes",3,IF(Q82="Partial",3,IF(Q82="No",3,IF(Q82="",3)))))</f>
        <v>3</v>
      </c>
      <c r="P82" s="509"/>
      <c r="Q82" s="542"/>
      <c r="R82" s="543"/>
      <c r="S82" s="529">
        <f>IF(Q82="N/A",O82,IF(Q82="Yes",O82,IF(Q82="Partial",1,IF(Q82="No",0,IF(Q82="",0)))))</f>
        <v>0</v>
      </c>
      <c r="T82" s="529"/>
      <c r="U82" s="485"/>
      <c r="V82" s="485"/>
      <c r="W82" s="485"/>
      <c r="X82" s="485"/>
      <c r="Y82" s="485"/>
      <c r="Z82" s="485"/>
      <c r="AA82" s="485"/>
      <c r="AB82" s="485"/>
      <c r="AC82" s="485"/>
      <c r="AD82" s="638" t="s">
        <v>233</v>
      </c>
      <c r="AE82" s="638"/>
      <c r="AF82" s="638"/>
      <c r="AH82" s="108"/>
    </row>
    <row r="83" spans="1:34" ht="27" customHeight="1">
      <c r="A83" s="503" t="s">
        <v>313</v>
      </c>
      <c r="B83" s="505"/>
      <c r="C83" s="506" t="s">
        <v>1655</v>
      </c>
      <c r="D83" s="794"/>
      <c r="E83" s="794"/>
      <c r="F83" s="794"/>
      <c r="G83" s="794"/>
      <c r="H83" s="794"/>
      <c r="I83" s="794"/>
      <c r="J83" s="794"/>
      <c r="K83" s="794"/>
      <c r="L83" s="794"/>
      <c r="M83" s="794"/>
      <c r="N83" s="507"/>
      <c r="O83" s="508">
        <f>IF(Q83="N/A",0,IF(Q83="Yes",2,IF(Q83="Partial",2,IF(Q83="No",2,IF(Q83="",2)))))</f>
        <v>2</v>
      </c>
      <c r="P83" s="509"/>
      <c r="Q83" s="542"/>
      <c r="R83" s="543"/>
      <c r="S83" s="529">
        <f>IF(Q83="N/A",O83,IF(Q83="Yes",O83,IF(Q83="Partial",1,IF(Q83="No",0,IF(Q83="",0)))))</f>
        <v>0</v>
      </c>
      <c r="T83" s="529"/>
      <c r="U83" s="477"/>
      <c r="V83" s="478"/>
      <c r="W83" s="478"/>
      <c r="X83" s="478"/>
      <c r="Y83" s="478"/>
      <c r="Z83" s="478"/>
      <c r="AA83" s="478"/>
      <c r="AB83" s="478"/>
      <c r="AC83" s="479"/>
      <c r="AD83" s="832" t="s">
        <v>233</v>
      </c>
      <c r="AE83" s="833"/>
      <c r="AF83" s="797"/>
      <c r="AH83" s="108"/>
    </row>
    <row r="84" spans="1:34" ht="13.5" customHeight="1">
      <c r="A84" s="536" t="s">
        <v>121</v>
      </c>
      <c r="B84" s="536"/>
      <c r="C84" s="536"/>
      <c r="D84" s="536"/>
      <c r="E84" s="536"/>
      <c r="F84" s="536"/>
      <c r="G84" s="536"/>
      <c r="H84" s="536"/>
      <c r="I84" s="536"/>
      <c r="J84" s="536"/>
      <c r="K84" s="536"/>
      <c r="L84" s="536"/>
      <c r="M84" s="536"/>
      <c r="N84" s="536"/>
      <c r="O84" s="529">
        <f>SUM(O82:P83)</f>
        <v>5</v>
      </c>
      <c r="P84" s="529"/>
      <c r="Q84" s="566"/>
      <c r="R84" s="567"/>
      <c r="S84" s="529">
        <f>SUM(S82:T83)</f>
        <v>0</v>
      </c>
      <c r="T84" s="529"/>
      <c r="U84" s="519"/>
      <c r="V84" s="519"/>
      <c r="W84" s="519"/>
      <c r="X84" s="519"/>
      <c r="Y84" s="519"/>
      <c r="Z84" s="519"/>
      <c r="AA84" s="519"/>
      <c r="AB84" s="519"/>
      <c r="AC84" s="519"/>
      <c r="AD84" s="453"/>
      <c r="AE84" s="453"/>
      <c r="AF84" s="453"/>
    </row>
    <row r="85" spans="1:34" ht="13.5" customHeight="1"/>
    <row r="86" spans="1:34" ht="13.5" customHeight="1">
      <c r="A86" s="498" t="s">
        <v>132</v>
      </c>
      <c r="B86" s="499"/>
      <c r="C86" s="499"/>
      <c r="D86" s="499"/>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500"/>
    </row>
    <row r="87" spans="1:34" ht="13.5" customHeight="1">
      <c r="A87" s="615" t="s">
        <v>133</v>
      </c>
      <c r="B87" s="616"/>
      <c r="C87" s="616"/>
      <c r="D87" s="616"/>
      <c r="E87" s="616"/>
      <c r="F87" s="616"/>
      <c r="G87" s="616"/>
      <c r="H87" s="616"/>
      <c r="I87" s="616"/>
      <c r="J87" s="616"/>
      <c r="K87" s="616"/>
      <c r="L87" s="616"/>
      <c r="M87" s="616"/>
      <c r="N87" s="616"/>
      <c r="O87" s="616"/>
      <c r="P87" s="616"/>
      <c r="Q87" s="616"/>
      <c r="R87" s="616"/>
      <c r="S87" s="616"/>
      <c r="T87" s="616"/>
      <c r="U87" s="616"/>
      <c r="V87" s="616"/>
      <c r="W87" s="616"/>
      <c r="X87" s="616"/>
      <c r="Y87" s="616"/>
      <c r="Z87" s="616"/>
      <c r="AA87" s="616"/>
      <c r="AB87" s="616"/>
      <c r="AC87" s="616"/>
      <c r="AD87" s="616"/>
      <c r="AE87" s="616"/>
      <c r="AF87" s="617"/>
    </row>
    <row r="88" spans="1:34" ht="13.5" customHeight="1"/>
    <row r="89" spans="1:34" ht="13.5" customHeight="1">
      <c r="A89" s="498" t="s">
        <v>138</v>
      </c>
      <c r="B89" s="499"/>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500"/>
    </row>
    <row r="90" spans="1:34" ht="13.5" customHeight="1">
      <c r="A90" s="615" t="s">
        <v>1554</v>
      </c>
      <c r="B90" s="616"/>
      <c r="C90" s="616"/>
      <c r="D90" s="616"/>
      <c r="E90" s="616"/>
      <c r="F90" s="616"/>
      <c r="G90" s="616"/>
      <c r="H90" s="616"/>
      <c r="I90" s="616"/>
      <c r="J90" s="616"/>
      <c r="K90" s="616"/>
      <c r="L90" s="616"/>
      <c r="M90" s="616"/>
      <c r="N90" s="616"/>
      <c r="O90" s="616"/>
      <c r="P90" s="616"/>
      <c r="Q90" s="616"/>
      <c r="R90" s="616"/>
      <c r="S90" s="616"/>
      <c r="T90" s="616"/>
      <c r="U90" s="616"/>
      <c r="V90" s="616"/>
      <c r="W90" s="616"/>
      <c r="X90" s="616"/>
      <c r="Y90" s="616"/>
      <c r="Z90" s="616"/>
      <c r="AA90" s="616"/>
      <c r="AB90" s="616"/>
      <c r="AC90" s="616"/>
      <c r="AD90" s="616"/>
      <c r="AE90" s="616"/>
      <c r="AF90" s="617"/>
    </row>
    <row r="91" spans="1:34" ht="13.5" customHeight="1"/>
    <row r="92" spans="1:34" ht="13.5" customHeight="1">
      <c r="A92" s="498" t="s">
        <v>139</v>
      </c>
      <c r="B92" s="499"/>
      <c r="C92" s="499"/>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500"/>
    </row>
    <row r="93" spans="1:34" ht="13.5" customHeight="1">
      <c r="A93" s="615" t="s">
        <v>140</v>
      </c>
      <c r="B93" s="616"/>
      <c r="C93" s="616"/>
      <c r="D93" s="616"/>
      <c r="E93" s="616"/>
      <c r="F93" s="616"/>
      <c r="G93" s="616"/>
      <c r="H93" s="616"/>
      <c r="I93" s="616"/>
      <c r="J93" s="616"/>
      <c r="K93" s="616"/>
      <c r="L93" s="616"/>
      <c r="M93" s="616"/>
      <c r="N93" s="616"/>
      <c r="O93" s="616"/>
      <c r="P93" s="616"/>
      <c r="Q93" s="616"/>
      <c r="R93" s="616"/>
      <c r="S93" s="616"/>
      <c r="T93" s="616"/>
      <c r="U93" s="616"/>
      <c r="V93" s="616"/>
      <c r="W93" s="616"/>
      <c r="X93" s="616"/>
      <c r="Y93" s="616"/>
      <c r="Z93" s="616"/>
      <c r="AA93" s="616"/>
      <c r="AB93" s="616"/>
      <c r="AC93" s="616"/>
      <c r="AD93" s="616"/>
      <c r="AE93" s="616"/>
      <c r="AF93" s="617"/>
    </row>
    <row r="94" spans="1:34" ht="13.5" customHeight="1">
      <c r="A94" s="519" t="s">
        <v>103</v>
      </c>
      <c r="B94" s="519"/>
      <c r="C94" s="453" t="s">
        <v>104</v>
      </c>
      <c r="D94" s="453"/>
      <c r="E94" s="453"/>
      <c r="F94" s="453"/>
      <c r="G94" s="453"/>
      <c r="H94" s="453"/>
      <c r="I94" s="453"/>
      <c r="J94" s="453"/>
      <c r="K94" s="453"/>
      <c r="L94" s="453"/>
      <c r="M94" s="453"/>
      <c r="N94" s="453"/>
      <c r="O94" s="519" t="s">
        <v>105</v>
      </c>
      <c r="P94" s="519"/>
      <c r="Q94" s="513" t="s">
        <v>106</v>
      </c>
      <c r="R94" s="514"/>
      <c r="S94" s="529" t="s">
        <v>107</v>
      </c>
      <c r="T94" s="529"/>
      <c r="U94" s="453" t="s">
        <v>108</v>
      </c>
      <c r="V94" s="453"/>
      <c r="W94" s="453"/>
      <c r="X94" s="453"/>
      <c r="Y94" s="453"/>
      <c r="Z94" s="453"/>
      <c r="AA94" s="453"/>
      <c r="AB94" s="453"/>
      <c r="AC94" s="453"/>
      <c r="AD94" s="519" t="s">
        <v>109</v>
      </c>
      <c r="AE94" s="519"/>
      <c r="AF94" s="519"/>
    </row>
    <row r="95" spans="1:34" ht="13.5" customHeight="1">
      <c r="A95" s="519"/>
      <c r="B95" s="519"/>
      <c r="C95" s="453"/>
      <c r="D95" s="453"/>
      <c r="E95" s="453"/>
      <c r="F95" s="453"/>
      <c r="G95" s="453"/>
      <c r="H95" s="453"/>
      <c r="I95" s="453"/>
      <c r="J95" s="453"/>
      <c r="K95" s="453"/>
      <c r="L95" s="453"/>
      <c r="M95" s="453"/>
      <c r="N95" s="453"/>
      <c r="O95" s="519"/>
      <c r="P95" s="519"/>
      <c r="Q95" s="517"/>
      <c r="R95" s="518"/>
      <c r="S95" s="529"/>
      <c r="T95" s="529"/>
      <c r="U95" s="453"/>
      <c r="V95" s="453"/>
      <c r="W95" s="453"/>
      <c r="X95" s="453"/>
      <c r="Y95" s="453"/>
      <c r="Z95" s="453"/>
      <c r="AA95" s="453"/>
      <c r="AB95" s="453"/>
      <c r="AC95" s="453"/>
      <c r="AD95" s="519"/>
      <c r="AE95" s="519"/>
      <c r="AF95" s="519"/>
    </row>
    <row r="96" spans="1:34" ht="40.5" customHeight="1">
      <c r="A96" s="449" t="s">
        <v>314</v>
      </c>
      <c r="B96" s="503"/>
      <c r="C96" s="782" t="s">
        <v>1556</v>
      </c>
      <c r="D96" s="640"/>
      <c r="E96" s="640"/>
      <c r="F96" s="640"/>
      <c r="G96" s="640"/>
      <c r="H96" s="640"/>
      <c r="I96" s="640"/>
      <c r="J96" s="640"/>
      <c r="K96" s="640"/>
      <c r="L96" s="640"/>
      <c r="M96" s="640"/>
      <c r="N96" s="641"/>
      <c r="O96" s="627">
        <f>IF(Q96="N/A",0,IF(Q96="Answer all sub questions",2,IF(Q96="Yes",2,IF(Q96="Partial",2,IF(Q96="No",2,IF(Q96="",2))))))</f>
        <v>2</v>
      </c>
      <c r="P96" s="514"/>
      <c r="Q96" s="508" t="str">
        <f>IF(AJ100&gt;5,"Answer all sub questions",IF(AJ100=(4*1.001),"N/A",IF(AJ100&gt;=4,"Yes",IF(AJ100=3.003,"No",IF(AJ100=2.002,"No",IF(AJ100=1.001,"No",IF(AJ100=0,"No",IF(AJ100&gt;=0.5,"Partial",IF(AJ100&lt;=3.5,"Partial")))))))))</f>
        <v>Answer all sub questions</v>
      </c>
      <c r="R96" s="509"/>
      <c r="S96" s="513">
        <f>IF(Q96="N/A",O96,IF(Q96="Answer all sub questions",0,IF(Q96="Yes",O96,IF(Q96="Partial",1,IF(Q96="No",0,IF(Q96="",0))))))</f>
        <v>0</v>
      </c>
      <c r="T96" s="514"/>
      <c r="U96" s="475"/>
      <c r="V96" s="473"/>
      <c r="W96" s="473"/>
      <c r="X96" s="473"/>
      <c r="Y96" s="473"/>
      <c r="Z96" s="473"/>
      <c r="AA96" s="473"/>
      <c r="AB96" s="473"/>
      <c r="AC96" s="693"/>
      <c r="AD96" s="564" t="s">
        <v>926</v>
      </c>
      <c r="AE96" s="725"/>
      <c r="AF96" s="725"/>
      <c r="AH96" s="108"/>
    </row>
    <row r="97" spans="1:36" ht="13.5" customHeight="1">
      <c r="A97" s="449"/>
      <c r="B97" s="503"/>
      <c r="C97" s="162"/>
      <c r="D97" s="690" t="s">
        <v>1392</v>
      </c>
      <c r="E97" s="504"/>
      <c r="F97" s="504"/>
      <c r="G97" s="504"/>
      <c r="H97" s="504"/>
      <c r="I97" s="504"/>
      <c r="J97" s="504"/>
      <c r="K97" s="504"/>
      <c r="L97" s="504"/>
      <c r="M97" s="504"/>
      <c r="N97" s="730"/>
      <c r="O97" s="651"/>
      <c r="P97" s="516"/>
      <c r="Q97" s="542"/>
      <c r="R97" s="543"/>
      <c r="S97" s="515"/>
      <c r="T97" s="516"/>
      <c r="U97" s="715"/>
      <c r="V97" s="716"/>
      <c r="W97" s="716"/>
      <c r="X97" s="716"/>
      <c r="Y97" s="716"/>
      <c r="Z97" s="716"/>
      <c r="AA97" s="716"/>
      <c r="AB97" s="716"/>
      <c r="AC97" s="724"/>
      <c r="AD97" s="564"/>
      <c r="AE97" s="725"/>
      <c r="AF97" s="725"/>
      <c r="AH97" s="108"/>
      <c r="AI97" s="95">
        <f>IF(Q97="",100,IF(Q97="Yes",1,IF(Q97="No",0,IF(Q97="Partial",0.5,IF(Q97="N/A",1.001)))))</f>
        <v>100</v>
      </c>
    </row>
    <row r="98" spans="1:36" ht="13.5" customHeight="1">
      <c r="A98" s="449"/>
      <c r="B98" s="503"/>
      <c r="C98" s="162"/>
      <c r="D98" s="690" t="s">
        <v>1393</v>
      </c>
      <c r="E98" s="504"/>
      <c r="F98" s="504"/>
      <c r="G98" s="504"/>
      <c r="H98" s="504"/>
      <c r="I98" s="504"/>
      <c r="J98" s="504"/>
      <c r="K98" s="504"/>
      <c r="L98" s="504"/>
      <c r="M98" s="504"/>
      <c r="N98" s="730"/>
      <c r="O98" s="651"/>
      <c r="P98" s="516"/>
      <c r="Q98" s="542"/>
      <c r="R98" s="543"/>
      <c r="S98" s="515"/>
      <c r="T98" s="516"/>
      <c r="U98" s="475"/>
      <c r="V98" s="473"/>
      <c r="W98" s="473"/>
      <c r="X98" s="473"/>
      <c r="Y98" s="473"/>
      <c r="Z98" s="473"/>
      <c r="AA98" s="473"/>
      <c r="AB98" s="473"/>
      <c r="AC98" s="693"/>
      <c r="AD98" s="564"/>
      <c r="AE98" s="725"/>
      <c r="AF98" s="725"/>
      <c r="AH98" s="108"/>
      <c r="AI98" s="95">
        <f>IF(Q98="",100,IF(Q98="Yes",1,IF(Q98="No",0,IF(Q98="Partial",0.5,IF(Q98="N/A",1.001)))))</f>
        <v>100</v>
      </c>
    </row>
    <row r="99" spans="1:36" ht="13.5" customHeight="1">
      <c r="A99" s="449"/>
      <c r="B99" s="503"/>
      <c r="C99" s="161"/>
      <c r="D99" s="691" t="s">
        <v>1394</v>
      </c>
      <c r="E99" s="692"/>
      <c r="F99" s="692"/>
      <c r="G99" s="692"/>
      <c r="H99" s="692"/>
      <c r="I99" s="692"/>
      <c r="J99" s="692"/>
      <c r="K99" s="692"/>
      <c r="L99" s="692"/>
      <c r="M99" s="692"/>
      <c r="N99" s="734"/>
      <c r="O99" s="651"/>
      <c r="P99" s="516"/>
      <c r="Q99" s="542"/>
      <c r="R99" s="543"/>
      <c r="S99" s="515"/>
      <c r="T99" s="516"/>
      <c r="U99" s="475"/>
      <c r="V99" s="473"/>
      <c r="W99" s="473"/>
      <c r="X99" s="473"/>
      <c r="Y99" s="473"/>
      <c r="Z99" s="473"/>
      <c r="AA99" s="473"/>
      <c r="AB99" s="473"/>
      <c r="AC99" s="693"/>
      <c r="AD99" s="564"/>
      <c r="AE99" s="725"/>
      <c r="AF99" s="725"/>
      <c r="AH99" s="108"/>
      <c r="AI99" s="95">
        <f>IF(Q99="",100,IF(Q99="Yes",1,IF(Q99="No",0,IF(Q99="Partial",0.5,IF(Q99="N/A",1.001)))))</f>
        <v>100</v>
      </c>
    </row>
    <row r="100" spans="1:36" ht="13.5" customHeight="1">
      <c r="A100" s="449"/>
      <c r="B100" s="503"/>
      <c r="C100" s="163"/>
      <c r="D100" s="809" t="s">
        <v>1391</v>
      </c>
      <c r="E100" s="731"/>
      <c r="F100" s="731"/>
      <c r="G100" s="731"/>
      <c r="H100" s="731"/>
      <c r="I100" s="731"/>
      <c r="J100" s="731"/>
      <c r="K100" s="731"/>
      <c r="L100" s="731"/>
      <c r="M100" s="731"/>
      <c r="N100" s="732"/>
      <c r="O100" s="628"/>
      <c r="P100" s="518"/>
      <c r="Q100" s="542"/>
      <c r="R100" s="543"/>
      <c r="S100" s="517"/>
      <c r="T100" s="518"/>
      <c r="U100" s="475"/>
      <c r="V100" s="473"/>
      <c r="W100" s="473"/>
      <c r="X100" s="473"/>
      <c r="Y100" s="473"/>
      <c r="Z100" s="473"/>
      <c r="AA100" s="473"/>
      <c r="AB100" s="473"/>
      <c r="AC100" s="693"/>
      <c r="AD100" s="564"/>
      <c r="AE100" s="725"/>
      <c r="AF100" s="725"/>
      <c r="AH100" s="108"/>
      <c r="AI100" s="95">
        <f>IF(Q100="",100,IF(Q100="Yes",1,IF(Q100="No",0,IF(Q100="Partial",0.5,IF(Q100="N/A",1.001)))))</f>
        <v>100</v>
      </c>
      <c r="AJ100" s="108">
        <f>SUM(AI97:AI100)</f>
        <v>400</v>
      </c>
    </row>
    <row r="101" spans="1:36" ht="13.5" customHeight="1">
      <c r="A101" s="536" t="s">
        <v>121</v>
      </c>
      <c r="B101" s="536"/>
      <c r="C101" s="787"/>
      <c r="D101" s="787"/>
      <c r="E101" s="787"/>
      <c r="F101" s="787"/>
      <c r="G101" s="787"/>
      <c r="H101" s="787"/>
      <c r="I101" s="787"/>
      <c r="J101" s="787"/>
      <c r="K101" s="787"/>
      <c r="L101" s="787"/>
      <c r="M101" s="787"/>
      <c r="N101" s="787"/>
      <c r="O101" s="529">
        <f>SUM(O96:P100)</f>
        <v>2</v>
      </c>
      <c r="P101" s="529"/>
      <c r="Q101" s="566"/>
      <c r="R101" s="567"/>
      <c r="S101" s="529">
        <f>SUM(S96:T100)</f>
        <v>0</v>
      </c>
      <c r="T101" s="529"/>
      <c r="U101" s="519"/>
      <c r="V101" s="519"/>
      <c r="W101" s="519"/>
      <c r="X101" s="519"/>
      <c r="Y101" s="519"/>
      <c r="Z101" s="519"/>
      <c r="AA101" s="519"/>
      <c r="AB101" s="519"/>
      <c r="AC101" s="519"/>
      <c r="AD101" s="453"/>
      <c r="AE101" s="453"/>
      <c r="AF101" s="453"/>
    </row>
    <row r="102" spans="1:36" ht="13.5" customHeight="1"/>
    <row r="103" spans="1:36" ht="13.5" customHeight="1">
      <c r="A103" s="498" t="s">
        <v>144</v>
      </c>
      <c r="B103" s="499"/>
      <c r="C103" s="499"/>
      <c r="D103" s="499"/>
      <c r="E103" s="499"/>
      <c r="F103" s="499"/>
      <c r="G103" s="499"/>
      <c r="H103" s="499"/>
      <c r="I103" s="499"/>
      <c r="J103" s="499"/>
      <c r="K103" s="499"/>
      <c r="L103" s="499"/>
      <c r="M103" s="499"/>
      <c r="N103" s="499"/>
      <c r="O103" s="499"/>
      <c r="P103" s="499"/>
      <c r="Q103" s="499"/>
      <c r="R103" s="499"/>
      <c r="S103" s="499"/>
      <c r="T103" s="499"/>
      <c r="U103" s="499"/>
      <c r="V103" s="499"/>
      <c r="W103" s="499"/>
      <c r="X103" s="499"/>
      <c r="Y103" s="499"/>
      <c r="Z103" s="499"/>
      <c r="AA103" s="499"/>
      <c r="AB103" s="499"/>
      <c r="AC103" s="499"/>
      <c r="AD103" s="499"/>
      <c r="AE103" s="499"/>
      <c r="AF103" s="500"/>
    </row>
    <row r="104" spans="1:36" ht="13.5" customHeight="1">
      <c r="A104" s="615" t="s">
        <v>145</v>
      </c>
      <c r="B104" s="616"/>
      <c r="C104" s="616"/>
      <c r="D104" s="616"/>
      <c r="E104" s="616"/>
      <c r="F104" s="616"/>
      <c r="G104" s="616"/>
      <c r="H104" s="616"/>
      <c r="I104" s="616"/>
      <c r="J104" s="616"/>
      <c r="K104" s="616"/>
      <c r="L104" s="616"/>
      <c r="M104" s="616"/>
      <c r="N104" s="616"/>
      <c r="O104" s="616"/>
      <c r="P104" s="616"/>
      <c r="Q104" s="616"/>
      <c r="R104" s="616"/>
      <c r="S104" s="616"/>
      <c r="T104" s="616"/>
      <c r="U104" s="616"/>
      <c r="V104" s="616"/>
      <c r="W104" s="616"/>
      <c r="X104" s="616"/>
      <c r="Y104" s="616"/>
      <c r="Z104" s="616"/>
      <c r="AA104" s="616"/>
      <c r="AB104" s="616"/>
      <c r="AC104" s="616"/>
      <c r="AD104" s="616"/>
      <c r="AE104" s="616"/>
      <c r="AF104" s="617"/>
    </row>
    <row r="105" spans="1:36" ht="13.5" customHeight="1">
      <c r="A105" s="519" t="s">
        <v>103</v>
      </c>
      <c r="B105" s="519"/>
      <c r="C105" s="453" t="s">
        <v>104</v>
      </c>
      <c r="D105" s="453"/>
      <c r="E105" s="453"/>
      <c r="F105" s="453"/>
      <c r="G105" s="453"/>
      <c r="H105" s="453"/>
      <c r="I105" s="453"/>
      <c r="J105" s="453"/>
      <c r="K105" s="453"/>
      <c r="L105" s="453"/>
      <c r="M105" s="453"/>
      <c r="N105" s="453"/>
      <c r="O105" s="519" t="s">
        <v>105</v>
      </c>
      <c r="P105" s="519"/>
      <c r="Q105" s="513" t="s">
        <v>106</v>
      </c>
      <c r="R105" s="514"/>
      <c r="S105" s="529" t="s">
        <v>107</v>
      </c>
      <c r="T105" s="529"/>
      <c r="U105" s="453" t="s">
        <v>108</v>
      </c>
      <c r="V105" s="453"/>
      <c r="W105" s="453"/>
      <c r="X105" s="453"/>
      <c r="Y105" s="453"/>
      <c r="Z105" s="453"/>
      <c r="AA105" s="453"/>
      <c r="AB105" s="453"/>
      <c r="AC105" s="453"/>
      <c r="AD105" s="519" t="s">
        <v>109</v>
      </c>
      <c r="AE105" s="519"/>
      <c r="AF105" s="519"/>
    </row>
    <row r="106" spans="1:36" ht="13.5" customHeight="1">
      <c r="A106" s="519"/>
      <c r="B106" s="519"/>
      <c r="C106" s="453"/>
      <c r="D106" s="453"/>
      <c r="E106" s="453"/>
      <c r="F106" s="453"/>
      <c r="G106" s="453"/>
      <c r="H106" s="453"/>
      <c r="I106" s="453"/>
      <c r="J106" s="453"/>
      <c r="K106" s="453"/>
      <c r="L106" s="453"/>
      <c r="M106" s="453"/>
      <c r="N106" s="453"/>
      <c r="O106" s="519"/>
      <c r="P106" s="519"/>
      <c r="Q106" s="517"/>
      <c r="R106" s="518"/>
      <c r="S106" s="529"/>
      <c r="T106" s="529"/>
      <c r="U106" s="453"/>
      <c r="V106" s="453"/>
      <c r="W106" s="453"/>
      <c r="X106" s="453"/>
      <c r="Y106" s="453"/>
      <c r="Z106" s="453"/>
      <c r="AA106" s="453"/>
      <c r="AB106" s="453"/>
      <c r="AC106" s="453"/>
      <c r="AD106" s="519"/>
      <c r="AE106" s="519"/>
      <c r="AF106" s="519"/>
    </row>
    <row r="107" spans="1:36" ht="13.5" customHeight="1">
      <c r="A107" s="597" t="s">
        <v>243</v>
      </c>
      <c r="B107" s="598"/>
      <c r="C107" s="598"/>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9"/>
    </row>
    <row r="108" spans="1:36" ht="40.5" customHeight="1">
      <c r="A108" s="600" t="s">
        <v>315</v>
      </c>
      <c r="B108" s="601"/>
      <c r="C108" s="454" t="s">
        <v>1587</v>
      </c>
      <c r="D108" s="601"/>
      <c r="E108" s="601"/>
      <c r="F108" s="601"/>
      <c r="G108" s="601"/>
      <c r="H108" s="601"/>
      <c r="I108" s="601"/>
      <c r="J108" s="601"/>
      <c r="K108" s="601"/>
      <c r="L108" s="601"/>
      <c r="M108" s="601"/>
      <c r="N108" s="602"/>
      <c r="O108" s="514">
        <f>IF(Q108="N/A",0,IF(Q108="Answer all sub questions",3,IF(Q108="Yes",3,IF(Q108="Partial",3,IF(Q108="No",3,IF(Q108="",3))))))</f>
        <v>3</v>
      </c>
      <c r="P108" s="814"/>
      <c r="Q108" s="508" t="str">
        <f>IF(AJ114&gt;4,"Answer all sub questions",IF(AJ114=(3*1.001),"N/A",IF(AJ114&gt;=3,"Yes",IF(AJ114=2.002,"No",IF(AJ114=1.001,"No",IF(AJ114=0,"No",IF(AJ114&gt;=0.5,"Partial",IF(AJ114&lt;=2.5,"Partial"))))))))</f>
        <v>Answer all sub questions</v>
      </c>
      <c r="R108" s="509"/>
      <c r="S108" s="529">
        <f>IF(Q108="N/A",O108,IF(Q108="Answer all sub questions",0,IF(Q108="Yes",O108,IF(Q108="Partial",1,IF(Q108="No",0,IF(Q108="",0))))))</f>
        <v>0</v>
      </c>
      <c r="T108" s="529"/>
      <c r="U108" s="629"/>
      <c r="V108" s="630"/>
      <c r="W108" s="630"/>
      <c r="X108" s="630"/>
      <c r="Y108" s="630"/>
      <c r="Z108" s="630"/>
      <c r="AA108" s="630"/>
      <c r="AB108" s="630"/>
      <c r="AC108" s="631"/>
      <c r="AD108" s="520" t="s">
        <v>152</v>
      </c>
      <c r="AE108" s="521"/>
      <c r="AF108" s="522"/>
      <c r="AH108" s="108"/>
    </row>
    <row r="109" spans="1:36" ht="13.5" customHeight="1">
      <c r="A109" s="494"/>
      <c r="B109" s="692"/>
      <c r="C109" s="120"/>
      <c r="D109" s="598" t="s">
        <v>1364</v>
      </c>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9"/>
      <c r="AD109" s="523"/>
      <c r="AE109" s="524"/>
      <c r="AF109" s="525"/>
    </row>
    <row r="110" spans="1:36" ht="27" customHeight="1">
      <c r="A110" s="494"/>
      <c r="B110" s="692"/>
      <c r="C110" s="120"/>
      <c r="D110" s="558" t="s">
        <v>1585</v>
      </c>
      <c r="E110" s="558"/>
      <c r="F110" s="558"/>
      <c r="G110" s="558"/>
      <c r="H110" s="558"/>
      <c r="I110" s="558"/>
      <c r="J110" s="558"/>
      <c r="K110" s="558"/>
      <c r="L110" s="558"/>
      <c r="M110" s="558"/>
      <c r="N110" s="559"/>
      <c r="O110" s="567"/>
      <c r="P110" s="529"/>
      <c r="Q110" s="542"/>
      <c r="R110" s="543"/>
      <c r="S110" s="566"/>
      <c r="T110" s="567"/>
      <c r="U110" s="485"/>
      <c r="V110" s="485"/>
      <c r="W110" s="485"/>
      <c r="X110" s="485"/>
      <c r="Y110" s="485"/>
      <c r="Z110" s="485"/>
      <c r="AA110" s="485"/>
      <c r="AB110" s="485"/>
      <c r="AC110" s="485"/>
      <c r="AD110" s="523"/>
      <c r="AE110" s="524"/>
      <c r="AF110" s="525"/>
      <c r="AH110" s="108"/>
      <c r="AI110" s="95">
        <f>IF(Q110="",100,IF(Q110="Yes",1,IF(Q110="No",0,IF(Q110="Partial",0.5,IF(Q110="N/A",1.001)))))</f>
        <v>100</v>
      </c>
    </row>
    <row r="111" spans="1:36" ht="13.5" customHeight="1">
      <c r="A111" s="494"/>
      <c r="B111" s="496"/>
      <c r="C111" s="120"/>
      <c r="D111" s="598" t="s">
        <v>1363</v>
      </c>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9"/>
      <c r="AD111" s="523"/>
      <c r="AE111" s="524"/>
      <c r="AF111" s="525"/>
    </row>
    <row r="112" spans="1:36" ht="27" customHeight="1">
      <c r="A112" s="494"/>
      <c r="B112" s="496"/>
      <c r="C112" s="120"/>
      <c r="D112" s="558" t="s">
        <v>1586</v>
      </c>
      <c r="E112" s="558"/>
      <c r="F112" s="558"/>
      <c r="G112" s="558"/>
      <c r="H112" s="558"/>
      <c r="I112" s="558"/>
      <c r="J112" s="558"/>
      <c r="K112" s="558"/>
      <c r="L112" s="558"/>
      <c r="M112" s="558"/>
      <c r="N112" s="559"/>
      <c r="O112" s="529"/>
      <c r="P112" s="529"/>
      <c r="Q112" s="542"/>
      <c r="R112" s="543"/>
      <c r="S112" s="566"/>
      <c r="T112" s="567"/>
      <c r="U112" s="485"/>
      <c r="V112" s="485"/>
      <c r="W112" s="485"/>
      <c r="X112" s="485"/>
      <c r="Y112" s="485"/>
      <c r="Z112" s="485"/>
      <c r="AA112" s="485"/>
      <c r="AB112" s="485"/>
      <c r="AC112" s="485"/>
      <c r="AD112" s="523"/>
      <c r="AE112" s="524"/>
      <c r="AF112" s="525"/>
      <c r="AH112" s="108"/>
      <c r="AI112" s="95">
        <f>IF(Q112="",100,IF(Q112="Yes",1,IF(Q112="No",0,IF(Q112="Partial",0.5,IF(Q112="N/A",1.001)))))</f>
        <v>100</v>
      </c>
      <c r="AJ112" s="108"/>
    </row>
    <row r="113" spans="1:36" ht="13.5" customHeight="1">
      <c r="A113" s="494"/>
      <c r="B113" s="496"/>
      <c r="C113" s="120"/>
      <c r="D113" s="598" t="s">
        <v>1341</v>
      </c>
      <c r="E113" s="598"/>
      <c r="F113" s="598"/>
      <c r="G113" s="598"/>
      <c r="H113" s="598"/>
      <c r="I113" s="598"/>
      <c r="J113" s="598"/>
      <c r="K113" s="598"/>
      <c r="L113" s="598"/>
      <c r="M113" s="598"/>
      <c r="N113" s="598"/>
      <c r="O113" s="598"/>
      <c r="P113" s="598"/>
      <c r="Q113" s="598"/>
      <c r="R113" s="598"/>
      <c r="S113" s="598"/>
      <c r="T113" s="598"/>
      <c r="U113" s="598"/>
      <c r="V113" s="598"/>
      <c r="W113" s="598"/>
      <c r="X113" s="598"/>
      <c r="Y113" s="598"/>
      <c r="Z113" s="598"/>
      <c r="AA113" s="598"/>
      <c r="AB113" s="598"/>
      <c r="AC113" s="599"/>
      <c r="AD113" s="523"/>
      <c r="AE113" s="524"/>
      <c r="AF113" s="525"/>
    </row>
    <row r="114" spans="1:36" ht="27" customHeight="1">
      <c r="A114" s="688"/>
      <c r="B114" s="714"/>
      <c r="C114" s="123"/>
      <c r="D114" s="551" t="s">
        <v>317</v>
      </c>
      <c r="E114" s="551"/>
      <c r="F114" s="551"/>
      <c r="G114" s="551"/>
      <c r="H114" s="551"/>
      <c r="I114" s="551"/>
      <c r="J114" s="551"/>
      <c r="K114" s="551"/>
      <c r="L114" s="551"/>
      <c r="M114" s="551"/>
      <c r="N114" s="455"/>
      <c r="O114" s="529"/>
      <c r="P114" s="529"/>
      <c r="Q114" s="542"/>
      <c r="R114" s="543"/>
      <c r="S114" s="566"/>
      <c r="T114" s="567"/>
      <c r="U114" s="485"/>
      <c r="V114" s="485"/>
      <c r="W114" s="485"/>
      <c r="X114" s="485"/>
      <c r="Y114" s="485"/>
      <c r="Z114" s="485"/>
      <c r="AA114" s="485"/>
      <c r="AB114" s="485"/>
      <c r="AC114" s="485"/>
      <c r="AD114" s="526"/>
      <c r="AE114" s="527"/>
      <c r="AF114" s="528"/>
      <c r="AH114" s="108"/>
      <c r="AI114" s="95">
        <f>IF(Q114="",100,IF(Q114="Yes",1,IF(Q114="No",0,IF(Q114="Partial",0.5,IF(Q114="N/A",1.001)))))</f>
        <v>100</v>
      </c>
      <c r="AJ114" s="108">
        <f>SUM(AI110:AI114)</f>
        <v>300</v>
      </c>
    </row>
    <row r="115" spans="1:36" ht="40.5" customHeight="1">
      <c r="A115" s="600" t="s">
        <v>316</v>
      </c>
      <c r="B115" s="601"/>
      <c r="C115" s="815" t="s">
        <v>1638</v>
      </c>
      <c r="D115" s="816"/>
      <c r="E115" s="816"/>
      <c r="F115" s="816"/>
      <c r="G115" s="816"/>
      <c r="H115" s="816"/>
      <c r="I115" s="816"/>
      <c r="J115" s="816"/>
      <c r="K115" s="816"/>
      <c r="L115" s="816"/>
      <c r="M115" s="816"/>
      <c r="N115" s="817"/>
      <c r="O115" s="627">
        <f>IF(Q115="N/A",0,IF(Q115="Answer all sub questions",3,IF(Q115="Yes",3,IF(Q115="Partial",3,IF(Q115="No",3,IF(Q115="",3))))))</f>
        <v>3</v>
      </c>
      <c r="P115" s="514"/>
      <c r="Q115" s="508" t="str">
        <f>IF(AJ118&gt;4,"Answer all sub questions",IF(AJ118=(3*1.001),"N/A",IF(AJ118&gt;=3,"Yes",IF(AJ118=2.002,"No",IF(AJ118=1.001,"No",IF(AJ118=0,"No",IF(AJ118&gt;=0.5,"Partial",IF(AJ118&lt;=2.5,"Partial"))))))))</f>
        <v>Answer all sub questions</v>
      </c>
      <c r="R115" s="509"/>
      <c r="S115" s="513">
        <f>IF(Q115="N/A",O115,IF(Q115="Answer all sub questions",0,IF(Q115="Yes",O115,IF(Q115="Partial",1,IF(Q115="No",0,IF(Q115="",0))))))</f>
        <v>0</v>
      </c>
      <c r="T115" s="514"/>
      <c r="U115" s="475"/>
      <c r="V115" s="473"/>
      <c r="W115" s="473"/>
      <c r="X115" s="473"/>
      <c r="Y115" s="473"/>
      <c r="Z115" s="473"/>
      <c r="AA115" s="473"/>
      <c r="AB115" s="473"/>
      <c r="AC115" s="693"/>
      <c r="AD115" s="521" t="s">
        <v>152</v>
      </c>
      <c r="AE115" s="521"/>
      <c r="AF115" s="522"/>
      <c r="AH115" s="108"/>
    </row>
    <row r="116" spans="1:36" ht="27" customHeight="1">
      <c r="A116" s="494"/>
      <c r="B116" s="496"/>
      <c r="C116" s="190"/>
      <c r="D116" s="834" t="s">
        <v>1855</v>
      </c>
      <c r="E116" s="834"/>
      <c r="F116" s="834"/>
      <c r="G116" s="834"/>
      <c r="H116" s="834"/>
      <c r="I116" s="834"/>
      <c r="J116" s="834"/>
      <c r="K116" s="834"/>
      <c r="L116" s="834"/>
      <c r="M116" s="834"/>
      <c r="N116" s="835"/>
      <c r="O116" s="515"/>
      <c r="P116" s="516"/>
      <c r="Q116" s="542"/>
      <c r="R116" s="543"/>
      <c r="S116" s="515"/>
      <c r="T116" s="516"/>
      <c r="U116" s="475"/>
      <c r="V116" s="473"/>
      <c r="W116" s="473"/>
      <c r="X116" s="473"/>
      <c r="Y116" s="473"/>
      <c r="Z116" s="473"/>
      <c r="AA116" s="473"/>
      <c r="AB116" s="473"/>
      <c r="AC116" s="693"/>
      <c r="AD116" s="524"/>
      <c r="AE116" s="524"/>
      <c r="AF116" s="525"/>
      <c r="AH116" s="108"/>
      <c r="AI116" s="95">
        <f>IF(Q116="",100,IF(Q116="Yes",1,IF(Q116="No",0,IF(Q116="Partial",0.5,IF(Q116="N/A",1.001)))))</f>
        <v>100</v>
      </c>
    </row>
    <row r="117" spans="1:36" ht="13.5" customHeight="1">
      <c r="A117" s="494"/>
      <c r="B117" s="496"/>
      <c r="C117" s="172"/>
      <c r="D117" s="501" t="s">
        <v>1856</v>
      </c>
      <c r="E117" s="501"/>
      <c r="F117" s="501"/>
      <c r="G117" s="501"/>
      <c r="H117" s="501"/>
      <c r="I117" s="501"/>
      <c r="J117" s="501"/>
      <c r="K117" s="501"/>
      <c r="L117" s="501"/>
      <c r="M117" s="501"/>
      <c r="N117" s="502"/>
      <c r="O117" s="515"/>
      <c r="P117" s="516"/>
      <c r="Q117" s="542"/>
      <c r="R117" s="543"/>
      <c r="S117" s="515"/>
      <c r="T117" s="516"/>
      <c r="U117" s="715"/>
      <c r="V117" s="716"/>
      <c r="W117" s="716"/>
      <c r="X117" s="716"/>
      <c r="Y117" s="716"/>
      <c r="Z117" s="716"/>
      <c r="AA117" s="716"/>
      <c r="AB117" s="716"/>
      <c r="AC117" s="724"/>
      <c r="AD117" s="524"/>
      <c r="AE117" s="524"/>
      <c r="AF117" s="525"/>
      <c r="AH117" s="108"/>
      <c r="AI117" s="95">
        <f>IF(Q117="",100,IF(Q117="Yes",1,IF(Q117="No",0,IF(Q117="Partial",0.5,IF(Q117="N/A",1.001)))))</f>
        <v>100</v>
      </c>
    </row>
    <row r="118" spans="1:36" ht="27" customHeight="1">
      <c r="A118" s="688"/>
      <c r="B118" s="714"/>
      <c r="C118" s="172"/>
      <c r="D118" s="501" t="s">
        <v>1857</v>
      </c>
      <c r="E118" s="501"/>
      <c r="F118" s="501"/>
      <c r="G118" s="501"/>
      <c r="H118" s="501"/>
      <c r="I118" s="501"/>
      <c r="J118" s="501"/>
      <c r="K118" s="501"/>
      <c r="L118" s="501"/>
      <c r="M118" s="501"/>
      <c r="N118" s="502"/>
      <c r="O118" s="517"/>
      <c r="P118" s="518"/>
      <c r="Q118" s="542"/>
      <c r="R118" s="543"/>
      <c r="S118" s="517"/>
      <c r="T118" s="518"/>
      <c r="U118" s="715"/>
      <c r="V118" s="716"/>
      <c r="W118" s="716"/>
      <c r="X118" s="716"/>
      <c r="Y118" s="716"/>
      <c r="Z118" s="716"/>
      <c r="AA118" s="716"/>
      <c r="AB118" s="716"/>
      <c r="AC118" s="724"/>
      <c r="AD118" s="527"/>
      <c r="AE118" s="527"/>
      <c r="AF118" s="528"/>
      <c r="AH118" s="108"/>
      <c r="AI118" s="95">
        <f>IF(Q118="",100,IF(Q118="Yes",1,IF(Q118="No",0,IF(Q118="Partial",0.5,IF(Q118="N/A",1.001)))))</f>
        <v>100</v>
      </c>
      <c r="AJ118" s="95">
        <f>SUM(AI116:AI118)</f>
        <v>300</v>
      </c>
    </row>
    <row r="119" spans="1:36" ht="27" customHeight="1">
      <c r="A119" s="449" t="s">
        <v>318</v>
      </c>
      <c r="B119" s="449"/>
      <c r="C119" s="452" t="s">
        <v>254</v>
      </c>
      <c r="D119" s="452"/>
      <c r="E119" s="452"/>
      <c r="F119" s="452"/>
      <c r="G119" s="452"/>
      <c r="H119" s="452"/>
      <c r="I119" s="452"/>
      <c r="J119" s="452"/>
      <c r="K119" s="452"/>
      <c r="L119" s="452"/>
      <c r="M119" s="452"/>
      <c r="N119" s="452"/>
      <c r="O119" s="508">
        <f>IF(Q119="N/A",0,IF(Q119="Yes",2,IF(Q119="Partial",2,IF(Q119="No",2,IF(Q119="",2)))))</f>
        <v>2</v>
      </c>
      <c r="P119" s="509"/>
      <c r="Q119" s="542"/>
      <c r="R119" s="543"/>
      <c r="S119" s="529">
        <f>IF(Q119="N/A",O119,IF(Q119="Yes",O119,IF(Q119="Partial",1,IF(Q119="No",0,IF(Q119="",0)))))</f>
        <v>0</v>
      </c>
      <c r="T119" s="529"/>
      <c r="U119" s="485"/>
      <c r="V119" s="485"/>
      <c r="W119" s="485"/>
      <c r="X119" s="485"/>
      <c r="Y119" s="485"/>
      <c r="Z119" s="485"/>
      <c r="AA119" s="485"/>
      <c r="AB119" s="485"/>
      <c r="AC119" s="796"/>
      <c r="AD119" s="459" t="s">
        <v>255</v>
      </c>
      <c r="AE119" s="591"/>
      <c r="AF119" s="591"/>
      <c r="AH119" s="108"/>
    </row>
    <row r="120" spans="1:36" ht="13.5" customHeight="1">
      <c r="A120" s="597" t="s">
        <v>1656</v>
      </c>
      <c r="B120" s="598"/>
      <c r="C120" s="598"/>
      <c r="D120" s="598"/>
      <c r="E120" s="598"/>
      <c r="F120" s="598"/>
      <c r="G120" s="598"/>
      <c r="H120" s="598"/>
      <c r="I120" s="598"/>
      <c r="J120" s="598"/>
      <c r="K120" s="598"/>
      <c r="L120" s="598"/>
      <c r="M120" s="598"/>
      <c r="N120" s="598"/>
      <c r="O120" s="598"/>
      <c r="P120" s="598"/>
      <c r="Q120" s="598"/>
      <c r="R120" s="598"/>
      <c r="S120" s="598"/>
      <c r="T120" s="598"/>
      <c r="U120" s="598"/>
      <c r="V120" s="598"/>
      <c r="W120" s="598"/>
      <c r="X120" s="598"/>
      <c r="Y120" s="598"/>
      <c r="Z120" s="598"/>
      <c r="AA120" s="598"/>
      <c r="AB120" s="598"/>
      <c r="AC120" s="598"/>
      <c r="AD120" s="598"/>
      <c r="AE120" s="598"/>
      <c r="AF120" s="599"/>
    </row>
    <row r="121" spans="1:36" ht="27" customHeight="1">
      <c r="A121" s="600" t="s">
        <v>320</v>
      </c>
      <c r="B121" s="601"/>
      <c r="C121" s="454" t="s">
        <v>1657</v>
      </c>
      <c r="D121" s="551"/>
      <c r="E121" s="551"/>
      <c r="F121" s="551"/>
      <c r="G121" s="551"/>
      <c r="H121" s="551"/>
      <c r="I121" s="551"/>
      <c r="J121" s="551"/>
      <c r="K121" s="551"/>
      <c r="L121" s="551"/>
      <c r="M121" s="551"/>
      <c r="N121" s="455"/>
      <c r="O121" s="508">
        <f>IF(Q121="N/A",0,IF(Q121="Yes",2,IF(Q121="Partial",2,IF(Q121="No",2,IF(Q121="",2)))))</f>
        <v>2</v>
      </c>
      <c r="P121" s="509"/>
      <c r="Q121" s="542"/>
      <c r="R121" s="543"/>
      <c r="S121" s="513">
        <f>IF(Q121="N/A",O121,IF(Q121="Yes",O121,IF(Q121="Partial",1,IF(Q121="No",0,IF(Q121="",0)))))</f>
        <v>0</v>
      </c>
      <c r="T121" s="514"/>
      <c r="U121" s="629"/>
      <c r="V121" s="630"/>
      <c r="W121" s="630"/>
      <c r="X121" s="630"/>
      <c r="Y121" s="630"/>
      <c r="Z121" s="630"/>
      <c r="AA121" s="630"/>
      <c r="AB121" s="630"/>
      <c r="AC121" s="631"/>
      <c r="AD121" s="520" t="s">
        <v>242</v>
      </c>
      <c r="AE121" s="521"/>
      <c r="AF121" s="522"/>
      <c r="AH121" s="108"/>
    </row>
    <row r="122" spans="1:36" ht="40.5" customHeight="1">
      <c r="A122" s="449" t="s">
        <v>321</v>
      </c>
      <c r="B122" s="449"/>
      <c r="C122" s="452" t="s">
        <v>266</v>
      </c>
      <c r="D122" s="452"/>
      <c r="E122" s="452"/>
      <c r="F122" s="452"/>
      <c r="G122" s="452"/>
      <c r="H122" s="452"/>
      <c r="I122" s="452"/>
      <c r="J122" s="452"/>
      <c r="K122" s="452"/>
      <c r="L122" s="452"/>
      <c r="M122" s="452"/>
      <c r="N122" s="452"/>
      <c r="O122" s="508">
        <f>IF(Q122="N/A",0,IF(Q122="Yes",2,IF(Q122="Partial",2,IF(Q122="No",2,IF(Q122="",2)))))</f>
        <v>2</v>
      </c>
      <c r="P122" s="509"/>
      <c r="Q122" s="542"/>
      <c r="R122" s="543"/>
      <c r="S122" s="513">
        <f t="shared" ref="S122:S123" si="5">IF(Q122="N/A",O122,IF(Q122="Yes",O122,IF(Q122="Partial",1,IF(Q122="No",0,IF(Q122="",0)))))</f>
        <v>0</v>
      </c>
      <c r="T122" s="514"/>
      <c r="U122" s="485"/>
      <c r="V122" s="485"/>
      <c r="W122" s="485"/>
      <c r="X122" s="485"/>
      <c r="Y122" s="485"/>
      <c r="Z122" s="485"/>
      <c r="AA122" s="485"/>
      <c r="AB122" s="485"/>
      <c r="AC122" s="485"/>
      <c r="AD122" s="638" t="s">
        <v>260</v>
      </c>
      <c r="AE122" s="638"/>
      <c r="AF122" s="638"/>
      <c r="AH122" s="108"/>
    </row>
    <row r="123" spans="1:36" ht="40.5" customHeight="1">
      <c r="A123" s="449" t="s">
        <v>322</v>
      </c>
      <c r="B123" s="449"/>
      <c r="C123" s="810" t="s">
        <v>324</v>
      </c>
      <c r="D123" s="811"/>
      <c r="E123" s="811"/>
      <c r="F123" s="811"/>
      <c r="G123" s="811"/>
      <c r="H123" s="811"/>
      <c r="I123" s="811"/>
      <c r="J123" s="811"/>
      <c r="K123" s="811"/>
      <c r="L123" s="811"/>
      <c r="M123" s="811"/>
      <c r="N123" s="812"/>
      <c r="O123" s="508">
        <f>IF(Q123="N/A",0,IF(Q123="Yes",2,IF(Q123="Partial",2,IF(Q123="No",2,IF(Q123="",2)))))</f>
        <v>2</v>
      </c>
      <c r="P123" s="509"/>
      <c r="Q123" s="542"/>
      <c r="R123" s="543"/>
      <c r="S123" s="513">
        <f t="shared" si="5"/>
        <v>0</v>
      </c>
      <c r="T123" s="514"/>
      <c r="U123" s="485"/>
      <c r="V123" s="485"/>
      <c r="W123" s="485"/>
      <c r="X123" s="485"/>
      <c r="Y123" s="485"/>
      <c r="Z123" s="485"/>
      <c r="AA123" s="485"/>
      <c r="AB123" s="485"/>
      <c r="AC123" s="485"/>
      <c r="AD123" s="638" t="s">
        <v>260</v>
      </c>
      <c r="AE123" s="638"/>
      <c r="AF123" s="638"/>
      <c r="AH123" s="108"/>
    </row>
    <row r="124" spans="1:36" ht="54" customHeight="1">
      <c r="A124" s="600" t="s">
        <v>323</v>
      </c>
      <c r="B124" s="601"/>
      <c r="C124" s="782" t="s">
        <v>1658</v>
      </c>
      <c r="D124" s="640"/>
      <c r="E124" s="640"/>
      <c r="F124" s="640"/>
      <c r="G124" s="640"/>
      <c r="H124" s="640"/>
      <c r="I124" s="640"/>
      <c r="J124" s="640"/>
      <c r="K124" s="640"/>
      <c r="L124" s="640"/>
      <c r="M124" s="640"/>
      <c r="N124" s="641"/>
      <c r="O124" s="627">
        <f>IF(Q124="N/A",0,IF(Q124="Answer all sub questions",2,IF(Q124="Yes",2,IF(Q124="Partial",2,IF(Q124="No",2,IF(Q124="",2))))))</f>
        <v>2</v>
      </c>
      <c r="P124" s="514"/>
      <c r="Q124" s="508" t="str">
        <f>IF(AJ127&gt;4,"Answer all sub questions",IF(AJ127=(3*1.001),"N/A",IF(AJ127&gt;=3,"Yes",IF(AJ127=2.002,"No",IF(AJ127=1.001,"No",IF(AJ127=0,"No",IF(AJ127&gt;=0.5,"Partial",IF(AJ127&lt;=2.5,"Partial"))))))))</f>
        <v>Answer all sub questions</v>
      </c>
      <c r="R124" s="509"/>
      <c r="S124" s="513">
        <f>IF(Q124="N/A",O124,IF(Q124="Answer all sub questions",0,IF(Q124="Yes",O124,IF(Q124="Partial",1,IF(Q124="No",0,IF(Q124="",0))))))</f>
        <v>0</v>
      </c>
      <c r="T124" s="514"/>
      <c r="U124" s="475"/>
      <c r="V124" s="473"/>
      <c r="W124" s="473"/>
      <c r="X124" s="473"/>
      <c r="Y124" s="473"/>
      <c r="Z124" s="473"/>
      <c r="AA124" s="473"/>
      <c r="AB124" s="473"/>
      <c r="AC124" s="693"/>
      <c r="AD124" s="719" t="s">
        <v>260</v>
      </c>
      <c r="AE124" s="719"/>
      <c r="AF124" s="720"/>
      <c r="AH124" s="108"/>
    </row>
    <row r="125" spans="1:36" ht="13.5" customHeight="1">
      <c r="A125" s="494"/>
      <c r="B125" s="692"/>
      <c r="C125" s="162"/>
      <c r="D125" s="501" t="s">
        <v>1365</v>
      </c>
      <c r="E125" s="501"/>
      <c r="F125" s="501"/>
      <c r="G125" s="501"/>
      <c r="H125" s="501"/>
      <c r="I125" s="501"/>
      <c r="J125" s="501"/>
      <c r="K125" s="501"/>
      <c r="L125" s="501"/>
      <c r="M125" s="501"/>
      <c r="N125" s="783"/>
      <c r="O125" s="651"/>
      <c r="P125" s="516"/>
      <c r="Q125" s="542"/>
      <c r="R125" s="543"/>
      <c r="S125" s="515"/>
      <c r="T125" s="516"/>
      <c r="U125" s="477"/>
      <c r="V125" s="478"/>
      <c r="W125" s="478"/>
      <c r="X125" s="478"/>
      <c r="Y125" s="478"/>
      <c r="Z125" s="478"/>
      <c r="AA125" s="478"/>
      <c r="AB125" s="478"/>
      <c r="AC125" s="694"/>
      <c r="AD125" s="726"/>
      <c r="AE125" s="726"/>
      <c r="AF125" s="727"/>
      <c r="AH125" s="108"/>
      <c r="AI125" s="95">
        <f>IF(Q125="",100,IF(Q125="Yes",1,IF(Q125="No",0,IF(Q125="Partial",0.5,IF(Q125="N/A",1.001)))))</f>
        <v>100</v>
      </c>
    </row>
    <row r="126" spans="1:36" ht="13.5" customHeight="1">
      <c r="A126" s="494"/>
      <c r="B126" s="692"/>
      <c r="C126" s="162"/>
      <c r="D126" s="501" t="s">
        <v>1363</v>
      </c>
      <c r="E126" s="501"/>
      <c r="F126" s="501"/>
      <c r="G126" s="501"/>
      <c r="H126" s="501"/>
      <c r="I126" s="501"/>
      <c r="J126" s="501"/>
      <c r="K126" s="501"/>
      <c r="L126" s="501"/>
      <c r="M126" s="501"/>
      <c r="N126" s="783"/>
      <c r="O126" s="651"/>
      <c r="P126" s="516"/>
      <c r="Q126" s="542"/>
      <c r="R126" s="543"/>
      <c r="S126" s="515"/>
      <c r="T126" s="516"/>
      <c r="U126" s="715"/>
      <c r="V126" s="716"/>
      <c r="W126" s="716"/>
      <c r="X126" s="716"/>
      <c r="Y126" s="716"/>
      <c r="Z126" s="716"/>
      <c r="AA126" s="716"/>
      <c r="AB126" s="716"/>
      <c r="AC126" s="724"/>
      <c r="AD126" s="726"/>
      <c r="AE126" s="726"/>
      <c r="AF126" s="727"/>
      <c r="AH126" s="108"/>
      <c r="AI126" s="95">
        <f>IF(Q126="",100,IF(Q126="Yes",1,IF(Q126="No",0,IF(Q126="Partial",0.5,IF(Q126="N/A",1.001)))))</f>
        <v>100</v>
      </c>
    </row>
    <row r="127" spans="1:36" ht="13.5" customHeight="1">
      <c r="A127" s="688"/>
      <c r="B127" s="689"/>
      <c r="C127" s="163"/>
      <c r="D127" s="792" t="s">
        <v>1366</v>
      </c>
      <c r="E127" s="792"/>
      <c r="F127" s="792"/>
      <c r="G127" s="792"/>
      <c r="H127" s="792"/>
      <c r="I127" s="792"/>
      <c r="J127" s="792"/>
      <c r="K127" s="792"/>
      <c r="L127" s="792"/>
      <c r="M127" s="792"/>
      <c r="N127" s="793"/>
      <c r="O127" s="628"/>
      <c r="P127" s="518"/>
      <c r="Q127" s="542"/>
      <c r="R127" s="543"/>
      <c r="S127" s="517"/>
      <c r="T127" s="518"/>
      <c r="U127" s="715"/>
      <c r="V127" s="716"/>
      <c r="W127" s="716"/>
      <c r="X127" s="716"/>
      <c r="Y127" s="716"/>
      <c r="Z127" s="716"/>
      <c r="AA127" s="716"/>
      <c r="AB127" s="716"/>
      <c r="AC127" s="724"/>
      <c r="AD127" s="722"/>
      <c r="AE127" s="722"/>
      <c r="AF127" s="723"/>
      <c r="AH127" s="108"/>
      <c r="AI127" s="95">
        <f>IF(Q127="",100,IF(Q127="Yes",1,IF(Q127="No",0,IF(Q127="Partial",0.5,IF(Q127="N/A",1.001)))))</f>
        <v>100</v>
      </c>
      <c r="AJ127" s="95">
        <f>SUM(AI125:AI127)</f>
        <v>300</v>
      </c>
    </row>
    <row r="128" spans="1:36" ht="27" customHeight="1">
      <c r="A128" s="449" t="s">
        <v>325</v>
      </c>
      <c r="B128" s="449"/>
      <c r="C128" s="795" t="s">
        <v>1588</v>
      </c>
      <c r="D128" s="795"/>
      <c r="E128" s="795"/>
      <c r="F128" s="795"/>
      <c r="G128" s="795"/>
      <c r="H128" s="795"/>
      <c r="I128" s="795"/>
      <c r="J128" s="795"/>
      <c r="K128" s="795"/>
      <c r="L128" s="795"/>
      <c r="M128" s="795"/>
      <c r="N128" s="795"/>
      <c r="O128" s="508">
        <f>IF(Q128="N/A",0,IF(Q128="Yes",2,IF(Q128="Partial",2,IF(Q128="No",2,IF(Q128="",2)))))</f>
        <v>2</v>
      </c>
      <c r="P128" s="509"/>
      <c r="Q128" s="542"/>
      <c r="R128" s="543"/>
      <c r="S128" s="529">
        <f>IF(Q128="N/A",O128,IF(Q128="Yes",O128,IF(Q128="Partial",1,IF(Q128="No",0,IF(Q128="",0)))))</f>
        <v>0</v>
      </c>
      <c r="T128" s="529"/>
      <c r="U128" s="485"/>
      <c r="V128" s="485"/>
      <c r="W128" s="485"/>
      <c r="X128" s="485"/>
      <c r="Y128" s="485"/>
      <c r="Z128" s="485"/>
      <c r="AA128" s="485"/>
      <c r="AB128" s="485"/>
      <c r="AC128" s="796"/>
      <c r="AD128" s="797" t="s">
        <v>260</v>
      </c>
      <c r="AE128" s="638"/>
      <c r="AF128" s="638"/>
      <c r="AH128" s="108"/>
    </row>
    <row r="129" spans="1:36" ht="27" customHeight="1">
      <c r="A129" s="449" t="s">
        <v>326</v>
      </c>
      <c r="B129" s="449"/>
      <c r="C129" s="452" t="s">
        <v>1659</v>
      </c>
      <c r="D129" s="452"/>
      <c r="E129" s="452"/>
      <c r="F129" s="452"/>
      <c r="G129" s="452"/>
      <c r="H129" s="452"/>
      <c r="I129" s="452"/>
      <c r="J129" s="452"/>
      <c r="K129" s="452"/>
      <c r="L129" s="452"/>
      <c r="M129" s="452"/>
      <c r="N129" s="452"/>
      <c r="O129" s="508">
        <f>IF(Q129="N/A",0,IF(Q129="Yes",2,IF(Q129="Partial",2,IF(Q129="No",2,IF(Q129="",2)))))</f>
        <v>2</v>
      </c>
      <c r="P129" s="509"/>
      <c r="Q129" s="542"/>
      <c r="R129" s="543"/>
      <c r="S129" s="529">
        <f>IF(Q129="N/A",O129,IF(Q129="Yes",O129,IF(Q129="Partial",1,IF(Q129="No",0,IF(Q129="",0)))))</f>
        <v>0</v>
      </c>
      <c r="T129" s="529"/>
      <c r="U129" s="485"/>
      <c r="V129" s="485"/>
      <c r="W129" s="485"/>
      <c r="X129" s="485"/>
      <c r="Y129" s="485"/>
      <c r="Z129" s="485"/>
      <c r="AA129" s="485"/>
      <c r="AB129" s="485"/>
      <c r="AC129" s="796"/>
      <c r="AD129" s="797" t="s">
        <v>260</v>
      </c>
      <c r="AE129" s="638"/>
      <c r="AF129" s="638"/>
      <c r="AH129" s="108"/>
    </row>
    <row r="130" spans="1:36" ht="27" customHeight="1">
      <c r="A130" s="449" t="s">
        <v>327</v>
      </c>
      <c r="B130" s="449"/>
      <c r="C130" s="452" t="s">
        <v>1660</v>
      </c>
      <c r="D130" s="452"/>
      <c r="E130" s="452"/>
      <c r="F130" s="452"/>
      <c r="G130" s="452"/>
      <c r="H130" s="452"/>
      <c r="I130" s="452"/>
      <c r="J130" s="452"/>
      <c r="K130" s="452"/>
      <c r="L130" s="452"/>
      <c r="M130" s="452"/>
      <c r="N130" s="452"/>
      <c r="O130" s="508">
        <f>IF(Q130="N/A",0,IF(Q130="Yes",2,IF(Q130="Partial",2,IF(Q130="No",2,IF(Q130="",2)))))</f>
        <v>2</v>
      </c>
      <c r="P130" s="509"/>
      <c r="Q130" s="542"/>
      <c r="R130" s="543"/>
      <c r="S130" s="529">
        <f>IF(Q130="N/A",O130,IF(Q130="Yes",O130,IF(Q130="Partial",1,IF(Q130="No",0,IF(Q130="",0)))))</f>
        <v>0</v>
      </c>
      <c r="T130" s="529"/>
      <c r="U130" s="485"/>
      <c r="V130" s="485"/>
      <c r="W130" s="485"/>
      <c r="X130" s="485"/>
      <c r="Y130" s="485"/>
      <c r="Z130" s="485"/>
      <c r="AA130" s="485"/>
      <c r="AB130" s="485"/>
      <c r="AC130" s="796"/>
      <c r="AD130" s="797" t="s">
        <v>260</v>
      </c>
      <c r="AE130" s="638"/>
      <c r="AF130" s="638"/>
      <c r="AH130" s="108"/>
    </row>
    <row r="131" spans="1:36" ht="13.5" customHeight="1">
      <c r="A131" s="449" t="s">
        <v>328</v>
      </c>
      <c r="B131" s="449"/>
      <c r="C131" s="557" t="s">
        <v>1661</v>
      </c>
      <c r="D131" s="557"/>
      <c r="E131" s="557"/>
      <c r="F131" s="557"/>
      <c r="G131" s="557"/>
      <c r="H131" s="557"/>
      <c r="I131" s="557"/>
      <c r="J131" s="557"/>
      <c r="K131" s="557"/>
      <c r="L131" s="557"/>
      <c r="M131" s="557"/>
      <c r="N131" s="557"/>
      <c r="O131" s="508">
        <f>IF(Q131="N/A",0,IF(Q131="Yes",2,IF(Q131="Partial",2,IF(Q131="No",2,IF(Q131="",2)))))</f>
        <v>2</v>
      </c>
      <c r="P131" s="509"/>
      <c r="Q131" s="542"/>
      <c r="R131" s="543"/>
      <c r="S131" s="529">
        <f>IF(Q131="N/A",O131,IF(Q131="Yes",O131,IF(Q131="Partial",1,IF(Q131="No",0,IF(Q131="",0)))))</f>
        <v>0</v>
      </c>
      <c r="T131" s="529"/>
      <c r="U131" s="485"/>
      <c r="V131" s="485"/>
      <c r="W131" s="485"/>
      <c r="X131" s="485"/>
      <c r="Y131" s="485"/>
      <c r="Z131" s="485"/>
      <c r="AA131" s="485"/>
      <c r="AB131" s="485"/>
      <c r="AC131" s="796"/>
      <c r="AD131" s="797" t="s">
        <v>260</v>
      </c>
      <c r="AE131" s="638"/>
      <c r="AF131" s="638"/>
      <c r="AH131" s="108"/>
    </row>
    <row r="132" spans="1:36" ht="27" customHeight="1">
      <c r="A132" s="649" t="s">
        <v>1643</v>
      </c>
      <c r="B132" s="598"/>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9"/>
    </row>
    <row r="133" spans="1:36" ht="40.5" customHeight="1">
      <c r="A133" s="600" t="s">
        <v>329</v>
      </c>
      <c r="B133" s="601"/>
      <c r="C133" s="815" t="s">
        <v>331</v>
      </c>
      <c r="D133" s="816"/>
      <c r="E133" s="816"/>
      <c r="F133" s="816"/>
      <c r="G133" s="816"/>
      <c r="H133" s="816"/>
      <c r="I133" s="816"/>
      <c r="J133" s="816"/>
      <c r="K133" s="816"/>
      <c r="L133" s="816"/>
      <c r="M133" s="816"/>
      <c r="N133" s="817"/>
      <c r="O133" s="627">
        <f>IF(Q133="N/A",0,IF(Q133="Answer all sub questions",2,IF(Q133="Yes",2,IF(Q133="Partial",2,IF(Q133="No",2,IF(Q133="",2))))))</f>
        <v>2</v>
      </c>
      <c r="P133" s="514"/>
      <c r="Q133" s="508" t="str">
        <f>IF(AJ135&gt;3,"Answer all sub questions",IF(AJ135=(2*1.001),"N/A",IF(AJ135&gt;=2,"Yes",IF(AJ135=1.001,"No",IF(AJ135=0,"No",IF(AJ135&gt;=0.5,"Partial",IF(AJ135&lt;=1.5,"Partial")))))))</f>
        <v>Answer all sub questions</v>
      </c>
      <c r="R133" s="509"/>
      <c r="S133" s="513">
        <f>IF(Q133="N/A",O133,IF(Q133="Answer all sub questions",0,IF(Q133="Yes",O133,IF(Q133="Partial",1,IF(Q133="No",0,IF(Q133="",0))))))</f>
        <v>0</v>
      </c>
      <c r="T133" s="514"/>
      <c r="U133" s="475"/>
      <c r="V133" s="473"/>
      <c r="W133" s="473"/>
      <c r="X133" s="473"/>
      <c r="Y133" s="473"/>
      <c r="Z133" s="473"/>
      <c r="AA133" s="473"/>
      <c r="AB133" s="473"/>
      <c r="AC133" s="693"/>
      <c r="AD133" s="719" t="s">
        <v>260</v>
      </c>
      <c r="AE133" s="719"/>
      <c r="AF133" s="720"/>
      <c r="AH133" s="108"/>
    </row>
    <row r="134" spans="1:36" ht="13.5" customHeight="1">
      <c r="A134" s="494"/>
      <c r="B134" s="496"/>
      <c r="C134" s="190"/>
      <c r="D134" s="837" t="s">
        <v>64</v>
      </c>
      <c r="E134" s="837"/>
      <c r="F134" s="837"/>
      <c r="G134" s="837"/>
      <c r="H134" s="837"/>
      <c r="I134" s="837"/>
      <c r="J134" s="837"/>
      <c r="K134" s="837"/>
      <c r="L134" s="837"/>
      <c r="M134" s="837"/>
      <c r="N134" s="838"/>
      <c r="O134" s="515"/>
      <c r="P134" s="516"/>
      <c r="Q134" s="542"/>
      <c r="R134" s="543"/>
      <c r="S134" s="515"/>
      <c r="T134" s="516"/>
      <c r="U134" s="475"/>
      <c r="V134" s="473"/>
      <c r="W134" s="473"/>
      <c r="X134" s="473"/>
      <c r="Y134" s="473"/>
      <c r="Z134" s="473"/>
      <c r="AA134" s="473"/>
      <c r="AB134" s="473"/>
      <c r="AC134" s="693"/>
      <c r="AD134" s="726"/>
      <c r="AE134" s="726"/>
      <c r="AF134" s="727"/>
      <c r="AH134" s="108"/>
      <c r="AI134" s="95">
        <f>IF(Q134="",100,IF(Q134="Yes",1,IF(Q134="No",0,IF(Q134="Partial",0.5,IF(Q134="N/A",1.001)))))</f>
        <v>100</v>
      </c>
    </row>
    <row r="135" spans="1:36" ht="13.5" customHeight="1">
      <c r="A135" s="688"/>
      <c r="B135" s="714"/>
      <c r="C135" s="191"/>
      <c r="D135" s="800" t="s">
        <v>65</v>
      </c>
      <c r="E135" s="800"/>
      <c r="F135" s="800"/>
      <c r="G135" s="800"/>
      <c r="H135" s="800"/>
      <c r="I135" s="800"/>
      <c r="J135" s="800"/>
      <c r="K135" s="800"/>
      <c r="L135" s="800"/>
      <c r="M135" s="800"/>
      <c r="N135" s="836"/>
      <c r="O135" s="517"/>
      <c r="P135" s="518"/>
      <c r="Q135" s="542"/>
      <c r="R135" s="543"/>
      <c r="S135" s="517"/>
      <c r="T135" s="518"/>
      <c r="U135" s="715"/>
      <c r="V135" s="716"/>
      <c r="W135" s="716"/>
      <c r="X135" s="716"/>
      <c r="Y135" s="716"/>
      <c r="Z135" s="716"/>
      <c r="AA135" s="716"/>
      <c r="AB135" s="716"/>
      <c r="AC135" s="724"/>
      <c r="AD135" s="722"/>
      <c r="AE135" s="722"/>
      <c r="AF135" s="723"/>
      <c r="AH135" s="108"/>
      <c r="AI135" s="95">
        <f>IF(Q135="",100,IF(Q135="Yes",1,IF(Q135="No",0,IF(Q135="Partial",0.5,IF(Q135="N/A",1.001)))))</f>
        <v>100</v>
      </c>
      <c r="AJ135" s="95">
        <f>SUM(AI134:AI135)</f>
        <v>200</v>
      </c>
    </row>
    <row r="136" spans="1:36" ht="40.5" customHeight="1">
      <c r="A136" s="600" t="s">
        <v>330</v>
      </c>
      <c r="B136" s="601"/>
      <c r="C136" s="782" t="s">
        <v>333</v>
      </c>
      <c r="D136" s="640"/>
      <c r="E136" s="640"/>
      <c r="F136" s="640"/>
      <c r="G136" s="640"/>
      <c r="H136" s="640"/>
      <c r="I136" s="640"/>
      <c r="J136" s="640"/>
      <c r="K136" s="640"/>
      <c r="L136" s="640"/>
      <c r="M136" s="640"/>
      <c r="N136" s="641"/>
      <c r="O136" s="627">
        <f>IF(Q136="N/A",0,IF(Q136="Answer all sub questions",2,IF(Q136="Yes",2,IF(Q136="Partial",2,IF(Q136="No",2,IF(Q136="",2))))))</f>
        <v>2</v>
      </c>
      <c r="P136" s="514"/>
      <c r="Q136" s="508" t="str">
        <f>IF(AJ138&gt;3,"Answer all sub questions",IF(AJ138=(2*1.001),"N/A",IF(AJ138&gt;=2,"Yes",IF(AJ138=1.001,"No",IF(AJ138=0,"No",IF(AJ138&gt;=0.5,"Partial",IF(AJ138&lt;=1.5,"Partial")))))))</f>
        <v>Answer all sub questions</v>
      </c>
      <c r="R136" s="509"/>
      <c r="S136" s="513">
        <f>IF(Q136="N/A",O136,IF(Q136="Answer all sub questions",0,IF(Q136="Yes",O136,IF(Q136="Partial",1,IF(Q136="No",0,IF(Q136="",0))))))</f>
        <v>0</v>
      </c>
      <c r="T136" s="514"/>
      <c r="U136" s="475"/>
      <c r="V136" s="473"/>
      <c r="W136" s="473"/>
      <c r="X136" s="473"/>
      <c r="Y136" s="473"/>
      <c r="Z136" s="473"/>
      <c r="AA136" s="473"/>
      <c r="AB136" s="473"/>
      <c r="AC136" s="693"/>
      <c r="AD136" s="719" t="s">
        <v>260</v>
      </c>
      <c r="AE136" s="719"/>
      <c r="AF136" s="720"/>
      <c r="AH136" s="108"/>
    </row>
    <row r="137" spans="1:36" ht="13.5" customHeight="1">
      <c r="A137" s="494"/>
      <c r="B137" s="692"/>
      <c r="C137" s="162"/>
      <c r="D137" s="798" t="s">
        <v>64</v>
      </c>
      <c r="E137" s="798"/>
      <c r="F137" s="798"/>
      <c r="G137" s="798"/>
      <c r="H137" s="798"/>
      <c r="I137" s="798"/>
      <c r="J137" s="798"/>
      <c r="K137" s="798"/>
      <c r="L137" s="798"/>
      <c r="M137" s="798"/>
      <c r="N137" s="799"/>
      <c r="O137" s="515"/>
      <c r="P137" s="516"/>
      <c r="Q137" s="542"/>
      <c r="R137" s="543"/>
      <c r="S137" s="515"/>
      <c r="T137" s="516"/>
      <c r="U137" s="475"/>
      <c r="V137" s="473"/>
      <c r="W137" s="473"/>
      <c r="X137" s="473"/>
      <c r="Y137" s="473"/>
      <c r="Z137" s="473"/>
      <c r="AA137" s="473"/>
      <c r="AB137" s="473"/>
      <c r="AC137" s="693"/>
      <c r="AD137" s="726"/>
      <c r="AE137" s="726"/>
      <c r="AF137" s="727"/>
      <c r="AH137" s="108"/>
      <c r="AI137" s="95">
        <f>IF(Q137="",100,IF(Q137="Yes",1,IF(Q137="No",0,IF(Q137="Partial",0.5,IF(Q137="N/A",1.001)))))</f>
        <v>100</v>
      </c>
    </row>
    <row r="138" spans="1:36" ht="13.5" customHeight="1">
      <c r="A138" s="688"/>
      <c r="B138" s="689"/>
      <c r="C138" s="163"/>
      <c r="D138" s="802" t="s">
        <v>65</v>
      </c>
      <c r="E138" s="802"/>
      <c r="F138" s="802"/>
      <c r="G138" s="802"/>
      <c r="H138" s="802"/>
      <c r="I138" s="802"/>
      <c r="J138" s="802"/>
      <c r="K138" s="802"/>
      <c r="L138" s="802"/>
      <c r="M138" s="802"/>
      <c r="N138" s="803"/>
      <c r="O138" s="517"/>
      <c r="P138" s="518"/>
      <c r="Q138" s="542"/>
      <c r="R138" s="543"/>
      <c r="S138" s="517"/>
      <c r="T138" s="518"/>
      <c r="U138" s="715"/>
      <c r="V138" s="716"/>
      <c r="W138" s="716"/>
      <c r="X138" s="716"/>
      <c r="Y138" s="716"/>
      <c r="Z138" s="716"/>
      <c r="AA138" s="716"/>
      <c r="AB138" s="716"/>
      <c r="AC138" s="724"/>
      <c r="AD138" s="722"/>
      <c r="AE138" s="722"/>
      <c r="AF138" s="723"/>
      <c r="AH138" s="108"/>
      <c r="AI138" s="95">
        <f>IF(Q138="",100,IF(Q138="Yes",1,IF(Q138="No",0,IF(Q138="Partial",0.5,IF(Q138="N/A",1.001)))))</f>
        <v>100</v>
      </c>
      <c r="AJ138" s="95">
        <f>SUM(AI137:AI138)</f>
        <v>200</v>
      </c>
    </row>
    <row r="139" spans="1:36" ht="40.5" customHeight="1">
      <c r="A139" s="454" t="s">
        <v>332</v>
      </c>
      <c r="B139" s="455"/>
      <c r="C139" s="558" t="s">
        <v>1369</v>
      </c>
      <c r="D139" s="558"/>
      <c r="E139" s="558"/>
      <c r="F139" s="558"/>
      <c r="G139" s="558"/>
      <c r="H139" s="558"/>
      <c r="I139" s="558"/>
      <c r="J139" s="558"/>
      <c r="K139" s="558"/>
      <c r="L139" s="558"/>
      <c r="M139" s="558"/>
      <c r="N139" s="559"/>
      <c r="O139" s="513">
        <f>IF(Q139="N/A",0,IF(Q139="Answer all sub questions",2,IF(Q139="Yes",2,IF(Q139="Partial",2,IF(Q139="No",2,IF(Q139="",2))))))</f>
        <v>2</v>
      </c>
      <c r="P139" s="514"/>
      <c r="Q139" s="508" t="str">
        <f>IF(AJ149&gt;11,"Answer all sub questions",IF(AJ149=10.01,"N/A",IF(AJ149&gt;=10,"Yes",IF(AJ149=9.009,"No",IF(AJ149=8.008,"No",IF(AJ149=7.007,"No",IF(AJ149=6.006,"No",IF(AJ149=5.005,"No",IF(AJ149=4.004,"No",IF(AJ149=3.003,"No",IF(AJ149=2.002,"No",IF(AJ149=1.001,"No",IF(AJ149=0,"No",IF(AJ149&gt;=0.5,"Partial",IF(AJ149&lt;=9.5,"Partial")))))))))))))))</f>
        <v>Answer all sub questions</v>
      </c>
      <c r="R139" s="509"/>
      <c r="S139" s="513">
        <f>IF(Q139="N/A",O139,IF(Q139="Answer all sub questions",0,IF(Q139="Yes",O139,IF(Q139="Partial",1,IF(Q139="No",0,IF(Q139="",0))))))</f>
        <v>0</v>
      </c>
      <c r="T139" s="514"/>
      <c r="U139" s="475"/>
      <c r="V139" s="473"/>
      <c r="W139" s="473"/>
      <c r="X139" s="473"/>
      <c r="Y139" s="473"/>
      <c r="Z139" s="473"/>
      <c r="AA139" s="473"/>
      <c r="AB139" s="473"/>
      <c r="AC139" s="693"/>
      <c r="AD139" s="719" t="s">
        <v>260</v>
      </c>
      <c r="AE139" s="719"/>
      <c r="AF139" s="720"/>
      <c r="AH139" s="108"/>
      <c r="AJ139" s="108"/>
    </row>
    <row r="140" spans="1:36" ht="13.5" customHeight="1">
      <c r="A140" s="463"/>
      <c r="B140" s="465"/>
      <c r="C140" s="172"/>
      <c r="D140" s="558" t="s">
        <v>286</v>
      </c>
      <c r="E140" s="558"/>
      <c r="F140" s="558"/>
      <c r="G140" s="558"/>
      <c r="H140" s="558"/>
      <c r="I140" s="558"/>
      <c r="J140" s="558"/>
      <c r="K140" s="558"/>
      <c r="L140" s="558"/>
      <c r="M140" s="558"/>
      <c r="N140" s="559"/>
      <c r="O140" s="515"/>
      <c r="P140" s="516"/>
      <c r="Q140" s="542"/>
      <c r="R140" s="543"/>
      <c r="S140" s="515"/>
      <c r="T140" s="516"/>
      <c r="U140" s="475"/>
      <c r="V140" s="473"/>
      <c r="W140" s="473"/>
      <c r="X140" s="473"/>
      <c r="Y140" s="473"/>
      <c r="Z140" s="473"/>
      <c r="AA140" s="473"/>
      <c r="AB140" s="473"/>
      <c r="AC140" s="693"/>
      <c r="AD140" s="726"/>
      <c r="AE140" s="726"/>
      <c r="AF140" s="727"/>
      <c r="AH140" s="108"/>
      <c r="AI140" s="95">
        <f t="shared" ref="AI140:AI148" si="6">IF(Q140="",100,IF(Q140="Yes",1,IF(Q140="No",0,IF(Q140="Partial",0.5,IF(Q140="N/A",1.001)))))</f>
        <v>100</v>
      </c>
      <c r="AJ140" s="108"/>
    </row>
    <row r="141" spans="1:36" ht="13.5" customHeight="1">
      <c r="A141" s="463"/>
      <c r="B141" s="465"/>
      <c r="C141" s="172"/>
      <c r="D141" s="558" t="s">
        <v>287</v>
      </c>
      <c r="E141" s="558"/>
      <c r="F141" s="558"/>
      <c r="G141" s="558"/>
      <c r="H141" s="558"/>
      <c r="I141" s="558"/>
      <c r="J141" s="558"/>
      <c r="K141" s="558"/>
      <c r="L141" s="558"/>
      <c r="M141" s="558"/>
      <c r="N141" s="559"/>
      <c r="O141" s="515"/>
      <c r="P141" s="516"/>
      <c r="Q141" s="542"/>
      <c r="R141" s="543"/>
      <c r="S141" s="515"/>
      <c r="T141" s="516"/>
      <c r="U141" s="475"/>
      <c r="V141" s="473"/>
      <c r="W141" s="473"/>
      <c r="X141" s="473"/>
      <c r="Y141" s="473"/>
      <c r="Z141" s="473"/>
      <c r="AA141" s="473"/>
      <c r="AB141" s="473"/>
      <c r="AC141" s="693"/>
      <c r="AD141" s="726"/>
      <c r="AE141" s="726"/>
      <c r="AF141" s="727"/>
      <c r="AH141" s="108"/>
      <c r="AI141" s="95">
        <f t="shared" si="6"/>
        <v>100</v>
      </c>
      <c r="AJ141" s="108"/>
    </row>
    <row r="142" spans="1:36" ht="13.5" customHeight="1">
      <c r="A142" s="463"/>
      <c r="B142" s="465"/>
      <c r="C142" s="172"/>
      <c r="D142" s="558" t="s">
        <v>288</v>
      </c>
      <c r="E142" s="558"/>
      <c r="F142" s="558"/>
      <c r="G142" s="558"/>
      <c r="H142" s="558"/>
      <c r="I142" s="558"/>
      <c r="J142" s="558"/>
      <c r="K142" s="558"/>
      <c r="L142" s="558"/>
      <c r="M142" s="558"/>
      <c r="N142" s="559"/>
      <c r="O142" s="515"/>
      <c r="P142" s="516"/>
      <c r="Q142" s="542"/>
      <c r="R142" s="543"/>
      <c r="S142" s="515"/>
      <c r="T142" s="516"/>
      <c r="U142" s="475"/>
      <c r="V142" s="473"/>
      <c r="W142" s="473"/>
      <c r="X142" s="473"/>
      <c r="Y142" s="473"/>
      <c r="Z142" s="473"/>
      <c r="AA142" s="473"/>
      <c r="AB142" s="473"/>
      <c r="AC142" s="693"/>
      <c r="AD142" s="726"/>
      <c r="AE142" s="726"/>
      <c r="AF142" s="727"/>
      <c r="AH142" s="108"/>
      <c r="AI142" s="95">
        <f t="shared" si="6"/>
        <v>100</v>
      </c>
      <c r="AJ142" s="108"/>
    </row>
    <row r="143" spans="1:36" ht="13.5" customHeight="1">
      <c r="A143" s="463"/>
      <c r="B143" s="465"/>
      <c r="C143" s="172"/>
      <c r="D143" s="558" t="s">
        <v>289</v>
      </c>
      <c r="E143" s="558"/>
      <c r="F143" s="558"/>
      <c r="G143" s="558"/>
      <c r="H143" s="558"/>
      <c r="I143" s="558"/>
      <c r="J143" s="558"/>
      <c r="K143" s="558"/>
      <c r="L143" s="558"/>
      <c r="M143" s="558"/>
      <c r="N143" s="559"/>
      <c r="O143" s="515"/>
      <c r="P143" s="516"/>
      <c r="Q143" s="542"/>
      <c r="R143" s="543"/>
      <c r="S143" s="515"/>
      <c r="T143" s="516"/>
      <c r="U143" s="475"/>
      <c r="V143" s="473"/>
      <c r="W143" s="473"/>
      <c r="X143" s="473"/>
      <c r="Y143" s="473"/>
      <c r="Z143" s="473"/>
      <c r="AA143" s="473"/>
      <c r="AB143" s="473"/>
      <c r="AC143" s="693"/>
      <c r="AD143" s="726"/>
      <c r="AE143" s="726"/>
      <c r="AF143" s="727"/>
      <c r="AH143" s="108"/>
      <c r="AI143" s="95">
        <f t="shared" si="6"/>
        <v>100</v>
      </c>
      <c r="AJ143" s="108"/>
    </row>
    <row r="144" spans="1:36" ht="13.5" customHeight="1">
      <c r="A144" s="463"/>
      <c r="B144" s="465"/>
      <c r="C144" s="172"/>
      <c r="D144" s="558" t="s">
        <v>290</v>
      </c>
      <c r="E144" s="558"/>
      <c r="F144" s="558"/>
      <c r="G144" s="558"/>
      <c r="H144" s="558"/>
      <c r="I144" s="558"/>
      <c r="J144" s="558"/>
      <c r="K144" s="558"/>
      <c r="L144" s="558"/>
      <c r="M144" s="558"/>
      <c r="N144" s="559"/>
      <c r="O144" s="515"/>
      <c r="P144" s="516"/>
      <c r="Q144" s="542"/>
      <c r="R144" s="543"/>
      <c r="S144" s="515"/>
      <c r="T144" s="516"/>
      <c r="U144" s="475"/>
      <c r="V144" s="473"/>
      <c r="W144" s="473"/>
      <c r="X144" s="473"/>
      <c r="Y144" s="473"/>
      <c r="Z144" s="473"/>
      <c r="AA144" s="473"/>
      <c r="AB144" s="473"/>
      <c r="AC144" s="693"/>
      <c r="AD144" s="726"/>
      <c r="AE144" s="726"/>
      <c r="AF144" s="727"/>
      <c r="AH144" s="108"/>
      <c r="AI144" s="95">
        <f t="shared" si="6"/>
        <v>100</v>
      </c>
    </row>
    <row r="145" spans="1:36" ht="13.5" customHeight="1">
      <c r="A145" s="463"/>
      <c r="B145" s="465"/>
      <c r="C145" s="172"/>
      <c r="D145" s="558" t="s">
        <v>291</v>
      </c>
      <c r="E145" s="558"/>
      <c r="F145" s="558"/>
      <c r="G145" s="558"/>
      <c r="H145" s="558"/>
      <c r="I145" s="558"/>
      <c r="J145" s="558"/>
      <c r="K145" s="558"/>
      <c r="L145" s="558"/>
      <c r="M145" s="558"/>
      <c r="N145" s="559"/>
      <c r="O145" s="515"/>
      <c r="P145" s="516"/>
      <c r="Q145" s="542"/>
      <c r="R145" s="543"/>
      <c r="S145" s="515"/>
      <c r="T145" s="516"/>
      <c r="U145" s="475"/>
      <c r="V145" s="473"/>
      <c r="W145" s="473"/>
      <c r="X145" s="473"/>
      <c r="Y145" s="473"/>
      <c r="Z145" s="473"/>
      <c r="AA145" s="473"/>
      <c r="AB145" s="473"/>
      <c r="AC145" s="693"/>
      <c r="AD145" s="726"/>
      <c r="AE145" s="726"/>
      <c r="AF145" s="727"/>
      <c r="AH145" s="108"/>
      <c r="AI145" s="95">
        <f t="shared" si="6"/>
        <v>100</v>
      </c>
    </row>
    <row r="146" spans="1:36" ht="13.5" customHeight="1">
      <c r="A146" s="463"/>
      <c r="B146" s="465"/>
      <c r="C146" s="172"/>
      <c r="D146" s="558" t="s">
        <v>292</v>
      </c>
      <c r="E146" s="558"/>
      <c r="F146" s="558"/>
      <c r="G146" s="558"/>
      <c r="H146" s="558"/>
      <c r="I146" s="558"/>
      <c r="J146" s="558"/>
      <c r="K146" s="558"/>
      <c r="L146" s="558"/>
      <c r="M146" s="558"/>
      <c r="N146" s="559"/>
      <c r="O146" s="515"/>
      <c r="P146" s="516"/>
      <c r="Q146" s="542"/>
      <c r="R146" s="543"/>
      <c r="S146" s="515"/>
      <c r="T146" s="516"/>
      <c r="U146" s="475"/>
      <c r="V146" s="473"/>
      <c r="W146" s="473"/>
      <c r="X146" s="473"/>
      <c r="Y146" s="473"/>
      <c r="Z146" s="473"/>
      <c r="AA146" s="473"/>
      <c r="AB146" s="473"/>
      <c r="AC146" s="693"/>
      <c r="AD146" s="726"/>
      <c r="AE146" s="726"/>
      <c r="AF146" s="727"/>
      <c r="AH146" s="108"/>
      <c r="AI146" s="95">
        <f t="shared" si="6"/>
        <v>100</v>
      </c>
    </row>
    <row r="147" spans="1:36" ht="13.5" customHeight="1">
      <c r="A147" s="463"/>
      <c r="B147" s="465"/>
      <c r="C147" s="172"/>
      <c r="D147" s="558" t="s">
        <v>293</v>
      </c>
      <c r="E147" s="558"/>
      <c r="F147" s="558"/>
      <c r="G147" s="558"/>
      <c r="H147" s="558"/>
      <c r="I147" s="558"/>
      <c r="J147" s="558"/>
      <c r="K147" s="558"/>
      <c r="L147" s="558"/>
      <c r="M147" s="558"/>
      <c r="N147" s="559"/>
      <c r="O147" s="515"/>
      <c r="P147" s="516"/>
      <c r="Q147" s="542"/>
      <c r="R147" s="543"/>
      <c r="S147" s="515"/>
      <c r="T147" s="516"/>
      <c r="U147" s="475"/>
      <c r="V147" s="473"/>
      <c r="W147" s="473"/>
      <c r="X147" s="473"/>
      <c r="Y147" s="473"/>
      <c r="Z147" s="473"/>
      <c r="AA147" s="473"/>
      <c r="AB147" s="473"/>
      <c r="AC147" s="693"/>
      <c r="AD147" s="726"/>
      <c r="AE147" s="726"/>
      <c r="AF147" s="727"/>
      <c r="AH147" s="108"/>
      <c r="AI147" s="95">
        <f t="shared" si="6"/>
        <v>100</v>
      </c>
    </row>
    <row r="148" spans="1:36" ht="13.5" customHeight="1">
      <c r="A148" s="463"/>
      <c r="B148" s="465"/>
      <c r="C148" s="172"/>
      <c r="D148" s="558" t="s">
        <v>1591</v>
      </c>
      <c r="E148" s="558"/>
      <c r="F148" s="558"/>
      <c r="G148" s="558"/>
      <c r="H148" s="558"/>
      <c r="I148" s="558"/>
      <c r="J148" s="558"/>
      <c r="K148" s="558"/>
      <c r="L148" s="558"/>
      <c r="M148" s="558"/>
      <c r="N148" s="559"/>
      <c r="O148" s="515"/>
      <c r="P148" s="516"/>
      <c r="Q148" s="542"/>
      <c r="R148" s="543"/>
      <c r="S148" s="515"/>
      <c r="T148" s="516"/>
      <c r="U148" s="475"/>
      <c r="V148" s="473"/>
      <c r="W148" s="473"/>
      <c r="X148" s="473"/>
      <c r="Y148" s="473"/>
      <c r="Z148" s="473"/>
      <c r="AA148" s="473"/>
      <c r="AB148" s="473"/>
      <c r="AC148" s="693"/>
      <c r="AD148" s="726"/>
      <c r="AE148" s="726"/>
      <c r="AF148" s="727"/>
      <c r="AH148" s="108"/>
      <c r="AI148" s="95">
        <f t="shared" si="6"/>
        <v>100</v>
      </c>
    </row>
    <row r="149" spans="1:36" ht="13.5" customHeight="1">
      <c r="A149" s="553"/>
      <c r="B149" s="596"/>
      <c r="C149" s="172"/>
      <c r="D149" s="558" t="s">
        <v>1592</v>
      </c>
      <c r="E149" s="558"/>
      <c r="F149" s="558"/>
      <c r="G149" s="558"/>
      <c r="H149" s="558"/>
      <c r="I149" s="558"/>
      <c r="J149" s="558"/>
      <c r="K149" s="558"/>
      <c r="L149" s="558"/>
      <c r="M149" s="558"/>
      <c r="N149" s="559"/>
      <c r="O149" s="517"/>
      <c r="P149" s="518"/>
      <c r="Q149" s="542"/>
      <c r="R149" s="543"/>
      <c r="S149" s="517"/>
      <c r="T149" s="518"/>
      <c r="U149" s="475"/>
      <c r="V149" s="473"/>
      <c r="W149" s="473"/>
      <c r="X149" s="473"/>
      <c r="Y149" s="473"/>
      <c r="Z149" s="473"/>
      <c r="AA149" s="473"/>
      <c r="AB149" s="473"/>
      <c r="AC149" s="693"/>
      <c r="AD149" s="722"/>
      <c r="AE149" s="722"/>
      <c r="AF149" s="723"/>
      <c r="AH149" s="108"/>
      <c r="AI149" s="95">
        <f>IF(Q149="",100,IF(Q149="Yes",1,IF(Q149="No",0,IF(Q149="Partial",0.5,IF(Q149="N/A",1.001)))))</f>
        <v>100</v>
      </c>
      <c r="AJ149" s="108">
        <f>SUM(AI140:AI149)</f>
        <v>1000</v>
      </c>
    </row>
    <row r="150" spans="1:36" ht="54" customHeight="1">
      <c r="A150" s="454" t="s">
        <v>334</v>
      </c>
      <c r="B150" s="455"/>
      <c r="C150" s="551" t="s">
        <v>1625</v>
      </c>
      <c r="D150" s="551"/>
      <c r="E150" s="551"/>
      <c r="F150" s="551"/>
      <c r="G150" s="551"/>
      <c r="H150" s="551"/>
      <c r="I150" s="551"/>
      <c r="J150" s="551"/>
      <c r="K150" s="551"/>
      <c r="L150" s="551"/>
      <c r="M150" s="551"/>
      <c r="N150" s="455"/>
      <c r="O150" s="508">
        <f>IF(Q150="N/A",0,IF(Q150="Yes",2,IF(Q150="Partial",2,IF(Q150="No",2,IF(Q150="",2)))))</f>
        <v>2</v>
      </c>
      <c r="P150" s="509"/>
      <c r="Q150" s="542"/>
      <c r="R150" s="543"/>
      <c r="S150" s="529">
        <f>IF(Q150="N/A",O150,IF(Q150="Yes",O150,IF(Q150="Partial",1,IF(Q150="No",0,IF(Q150="",0)))))</f>
        <v>0</v>
      </c>
      <c r="T150" s="529"/>
      <c r="U150" s="629"/>
      <c r="V150" s="630"/>
      <c r="W150" s="630"/>
      <c r="X150" s="630"/>
      <c r="Y150" s="630"/>
      <c r="Z150" s="630"/>
      <c r="AA150" s="630"/>
      <c r="AB150" s="630"/>
      <c r="AC150" s="839"/>
      <c r="AD150" s="719" t="s">
        <v>260</v>
      </c>
      <c r="AE150" s="719"/>
      <c r="AF150" s="720"/>
      <c r="AH150" s="108"/>
      <c r="AJ150" s="108"/>
    </row>
    <row r="151" spans="1:36" ht="54" customHeight="1">
      <c r="A151" s="452" t="s">
        <v>335</v>
      </c>
      <c r="B151" s="452"/>
      <c r="C151" s="452" t="s">
        <v>1626</v>
      </c>
      <c r="D151" s="452"/>
      <c r="E151" s="452"/>
      <c r="F151" s="452"/>
      <c r="G151" s="452"/>
      <c r="H151" s="452"/>
      <c r="I151" s="452"/>
      <c r="J151" s="452"/>
      <c r="K151" s="452"/>
      <c r="L151" s="452"/>
      <c r="M151" s="452"/>
      <c r="N151" s="452"/>
      <c r="O151" s="508">
        <f>IF(Q151="N/A",0,IF(Q151="Yes",2,IF(Q151="Partial",2,IF(Q151="No",2,IF(Q151="",2)))))</f>
        <v>2</v>
      </c>
      <c r="P151" s="509"/>
      <c r="Q151" s="542"/>
      <c r="R151" s="543"/>
      <c r="S151" s="529">
        <f>IF(Q151="N/A",O151,IF(Q151="Yes",O151,IF(Q151="Partial",1,IF(Q151="No",0,IF(Q151="",0)))))</f>
        <v>0</v>
      </c>
      <c r="T151" s="529"/>
      <c r="U151" s="485"/>
      <c r="V151" s="485"/>
      <c r="W151" s="485"/>
      <c r="X151" s="485"/>
      <c r="Y151" s="485"/>
      <c r="Z151" s="485"/>
      <c r="AA151" s="485"/>
      <c r="AB151" s="485"/>
      <c r="AC151" s="485"/>
      <c r="AD151" s="638" t="s">
        <v>260</v>
      </c>
      <c r="AE151" s="638"/>
      <c r="AF151" s="638"/>
      <c r="AH151" s="108"/>
      <c r="AJ151" s="108"/>
    </row>
    <row r="152" spans="1:36" ht="65.25" customHeight="1">
      <c r="A152" s="454" t="s">
        <v>336</v>
      </c>
      <c r="B152" s="455"/>
      <c r="C152" s="551" t="s">
        <v>1632</v>
      </c>
      <c r="D152" s="551"/>
      <c r="E152" s="551"/>
      <c r="F152" s="551"/>
      <c r="G152" s="551"/>
      <c r="H152" s="551"/>
      <c r="I152" s="551"/>
      <c r="J152" s="551"/>
      <c r="K152" s="551"/>
      <c r="L152" s="551"/>
      <c r="M152" s="551"/>
      <c r="N152" s="455"/>
      <c r="O152" s="508">
        <f>IF(Q152="N/A",0,IF(Q152="Yes",2,IF(Q152="Partial",2,IF(Q152="No",2,IF(Q152="",2)))))</f>
        <v>2</v>
      </c>
      <c r="P152" s="509"/>
      <c r="Q152" s="542"/>
      <c r="R152" s="543"/>
      <c r="S152" s="529">
        <f>IF(Q152="N/A",O152,IF(Q152="Yes",O152,IF(Q152="Partial",1,IF(Q152="No",0,IF(Q152="",0)))))</f>
        <v>0</v>
      </c>
      <c r="T152" s="529"/>
      <c r="U152" s="629"/>
      <c r="V152" s="630"/>
      <c r="W152" s="630"/>
      <c r="X152" s="630"/>
      <c r="Y152" s="630"/>
      <c r="Z152" s="630"/>
      <c r="AA152" s="630"/>
      <c r="AB152" s="630"/>
      <c r="AC152" s="839"/>
      <c r="AD152" s="719" t="s">
        <v>260</v>
      </c>
      <c r="AE152" s="719"/>
      <c r="AF152" s="720"/>
      <c r="AH152" s="108"/>
      <c r="AJ152" s="108"/>
    </row>
    <row r="153" spans="1:36" ht="54.75" customHeight="1">
      <c r="A153" s="452" t="s">
        <v>337</v>
      </c>
      <c r="B153" s="452"/>
      <c r="C153" s="452" t="s">
        <v>1635</v>
      </c>
      <c r="D153" s="452"/>
      <c r="E153" s="452"/>
      <c r="F153" s="452"/>
      <c r="G153" s="452"/>
      <c r="H153" s="452"/>
      <c r="I153" s="452"/>
      <c r="J153" s="452"/>
      <c r="K153" s="452"/>
      <c r="L153" s="452"/>
      <c r="M153" s="452"/>
      <c r="N153" s="452"/>
      <c r="O153" s="508">
        <f>IF(Q153="N/A",0,IF(Q153="Yes",2,IF(Q153="Partial",2,IF(Q153="No",2,IF(Q153="",2)))))</f>
        <v>2</v>
      </c>
      <c r="P153" s="509"/>
      <c r="Q153" s="542"/>
      <c r="R153" s="543"/>
      <c r="S153" s="529">
        <f>IF(Q153="N/A",O153,IF(Q153="Yes",O153,IF(Q153="Partial",1,IF(Q153="No",0,IF(Q153="",0)))))</f>
        <v>0</v>
      </c>
      <c r="T153" s="529"/>
      <c r="U153" s="485"/>
      <c r="V153" s="485"/>
      <c r="W153" s="485"/>
      <c r="X153" s="485"/>
      <c r="Y153" s="485"/>
      <c r="Z153" s="485"/>
      <c r="AA153" s="485"/>
      <c r="AB153" s="485"/>
      <c r="AC153" s="485"/>
      <c r="AD153" s="638" t="s">
        <v>260</v>
      </c>
      <c r="AE153" s="638"/>
      <c r="AF153" s="638"/>
      <c r="AH153" s="108"/>
      <c r="AJ153" s="108"/>
    </row>
    <row r="154" spans="1:36" ht="27" customHeight="1">
      <c r="A154" s="577" t="s">
        <v>1775</v>
      </c>
      <c r="B154" s="583"/>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4"/>
    </row>
    <row r="155" spans="1:36" ht="27" customHeight="1">
      <c r="A155" s="600" t="s">
        <v>338</v>
      </c>
      <c r="B155" s="601"/>
      <c r="C155" s="454" t="s">
        <v>1662</v>
      </c>
      <c r="D155" s="551"/>
      <c r="E155" s="551"/>
      <c r="F155" s="551"/>
      <c r="G155" s="551"/>
      <c r="H155" s="551"/>
      <c r="I155" s="551"/>
      <c r="J155" s="551"/>
      <c r="K155" s="551"/>
      <c r="L155" s="551"/>
      <c r="M155" s="551"/>
      <c r="N155" s="455"/>
      <c r="O155" s="508">
        <f>IF(Q155="N/A",0,IF(Q155="Yes",2,IF(Q155="Partial",2,IF(Q155="No",2,IF(Q155="",2)))))</f>
        <v>2</v>
      </c>
      <c r="P155" s="509"/>
      <c r="Q155" s="619"/>
      <c r="R155" s="619"/>
      <c r="S155" s="529">
        <f>IF(Q155="N/A",O155,IF(Q155="Yes",O155,IF(Q155="Partial",1,IF(Q155="No",0,IF(Q155="",0)))))</f>
        <v>0</v>
      </c>
      <c r="T155" s="529"/>
      <c r="U155" s="629"/>
      <c r="V155" s="630"/>
      <c r="W155" s="630"/>
      <c r="X155" s="630"/>
      <c r="Y155" s="630"/>
      <c r="Z155" s="630"/>
      <c r="AA155" s="630"/>
      <c r="AB155" s="630"/>
      <c r="AC155" s="631"/>
      <c r="AD155" s="520" t="s">
        <v>295</v>
      </c>
      <c r="AE155" s="521"/>
      <c r="AF155" s="522"/>
      <c r="AH155" s="108"/>
    </row>
    <row r="156" spans="1:36" ht="27" customHeight="1">
      <c r="A156" s="449" t="s">
        <v>339</v>
      </c>
      <c r="B156" s="449"/>
      <c r="C156" s="452" t="s">
        <v>296</v>
      </c>
      <c r="D156" s="452"/>
      <c r="E156" s="452"/>
      <c r="F156" s="452"/>
      <c r="G156" s="452"/>
      <c r="H156" s="452"/>
      <c r="I156" s="452"/>
      <c r="J156" s="452"/>
      <c r="K156" s="452"/>
      <c r="L156" s="452"/>
      <c r="M156" s="452"/>
      <c r="N156" s="452"/>
      <c r="O156" s="508">
        <f>IF(Q156="N/A",0,IF(Q156="Yes",2,IF(Q156="Partial",2,IF(Q156="No",2,IF(Q156="",2)))))</f>
        <v>2</v>
      </c>
      <c r="P156" s="509"/>
      <c r="Q156" s="619"/>
      <c r="R156" s="619"/>
      <c r="S156" s="529">
        <f>IF(Q156="N/A",O156,IF(Q156="Yes",O156,IF(Q156="Partial",1,IF(Q156="No",0,IF(Q156="",0)))))</f>
        <v>0</v>
      </c>
      <c r="T156" s="529"/>
      <c r="U156" s="485"/>
      <c r="V156" s="485"/>
      <c r="W156" s="485"/>
      <c r="X156" s="485"/>
      <c r="Y156" s="485"/>
      <c r="Z156" s="485"/>
      <c r="AA156" s="485"/>
      <c r="AB156" s="485"/>
      <c r="AC156" s="485"/>
      <c r="AD156" s="591" t="s">
        <v>295</v>
      </c>
      <c r="AE156" s="591"/>
      <c r="AF156" s="591"/>
      <c r="AH156" s="108"/>
    </row>
    <row r="157" spans="1:36" ht="27" customHeight="1">
      <c r="A157" s="449" t="s">
        <v>340</v>
      </c>
      <c r="B157" s="449"/>
      <c r="C157" s="452" t="s">
        <v>1663</v>
      </c>
      <c r="D157" s="452"/>
      <c r="E157" s="452"/>
      <c r="F157" s="452"/>
      <c r="G157" s="452"/>
      <c r="H157" s="452"/>
      <c r="I157" s="452"/>
      <c r="J157" s="452"/>
      <c r="K157" s="452"/>
      <c r="L157" s="452"/>
      <c r="M157" s="452"/>
      <c r="N157" s="452"/>
      <c r="O157" s="508">
        <f>IF(Q157="N/A",0,IF(Q157="Yes",2,IF(Q157="Partial",2,IF(Q157="No",2,IF(Q157="",2)))))</f>
        <v>2</v>
      </c>
      <c r="P157" s="509"/>
      <c r="Q157" s="619"/>
      <c r="R157" s="619"/>
      <c r="S157" s="529">
        <f>IF(Q157="N/A",O157,IF(Q157="Yes",O157,IF(Q157="Partial",1,IF(Q157="No",0,IF(Q157="",0)))))</f>
        <v>0</v>
      </c>
      <c r="T157" s="529"/>
      <c r="U157" s="485"/>
      <c r="V157" s="485"/>
      <c r="W157" s="485"/>
      <c r="X157" s="485"/>
      <c r="Y157" s="485"/>
      <c r="Z157" s="485"/>
      <c r="AA157" s="485"/>
      <c r="AB157" s="485"/>
      <c r="AC157" s="485"/>
      <c r="AD157" s="591" t="s">
        <v>295</v>
      </c>
      <c r="AE157" s="591"/>
      <c r="AF157" s="591"/>
      <c r="AH157" s="108"/>
    </row>
    <row r="158" spans="1:36" ht="13.5" customHeight="1">
      <c r="A158" s="536" t="s">
        <v>121</v>
      </c>
      <c r="B158" s="536"/>
      <c r="C158" s="649"/>
      <c r="D158" s="813"/>
      <c r="E158" s="813"/>
      <c r="F158" s="813"/>
      <c r="G158" s="813"/>
      <c r="H158" s="813"/>
      <c r="I158" s="813"/>
      <c r="J158" s="813"/>
      <c r="K158" s="813"/>
      <c r="L158" s="813"/>
      <c r="M158" s="813"/>
      <c r="N158" s="650"/>
      <c r="O158" s="529">
        <f>SUM(O107:P157)</f>
        <v>44</v>
      </c>
      <c r="P158" s="529"/>
      <c r="Q158" s="566"/>
      <c r="R158" s="567"/>
      <c r="S158" s="529">
        <f>SUM(S107:T157)</f>
        <v>0</v>
      </c>
      <c r="T158" s="529"/>
      <c r="U158" s="519"/>
      <c r="V158" s="519"/>
      <c r="W158" s="519"/>
      <c r="X158" s="519"/>
      <c r="Y158" s="519"/>
      <c r="Z158" s="519"/>
      <c r="AA158" s="519"/>
      <c r="AB158" s="519"/>
      <c r="AC158" s="519"/>
      <c r="AD158" s="453"/>
      <c r="AE158" s="453"/>
      <c r="AF158" s="453"/>
    </row>
    <row r="159" spans="1:36" ht="13.5" customHeight="1"/>
    <row r="160" spans="1:36" ht="13.5" customHeight="1">
      <c r="A160" s="498" t="s">
        <v>171</v>
      </c>
      <c r="B160" s="499"/>
      <c r="C160" s="499"/>
      <c r="D160" s="499"/>
      <c r="E160" s="499"/>
      <c r="F160" s="499"/>
      <c r="G160" s="499"/>
      <c r="H160" s="499"/>
      <c r="I160" s="499"/>
      <c r="J160" s="499"/>
      <c r="K160" s="499"/>
      <c r="L160" s="499"/>
      <c r="M160" s="499"/>
      <c r="N160" s="499"/>
      <c r="O160" s="499"/>
      <c r="P160" s="499"/>
      <c r="Q160" s="499"/>
      <c r="R160" s="499"/>
      <c r="S160" s="499"/>
      <c r="T160" s="499"/>
      <c r="U160" s="499"/>
      <c r="V160" s="499"/>
      <c r="W160" s="499"/>
      <c r="X160" s="499"/>
      <c r="Y160" s="499"/>
      <c r="Z160" s="499"/>
      <c r="AA160" s="499"/>
      <c r="AB160" s="499"/>
      <c r="AC160" s="499"/>
      <c r="AD160" s="499"/>
      <c r="AE160" s="499"/>
      <c r="AF160" s="500"/>
    </row>
    <row r="161" spans="1:36" ht="13.5" customHeight="1">
      <c r="A161" s="615" t="s">
        <v>172</v>
      </c>
      <c r="B161" s="616"/>
      <c r="C161" s="616"/>
      <c r="D161" s="616"/>
      <c r="E161" s="616"/>
      <c r="F161" s="616"/>
      <c r="G161" s="616"/>
      <c r="H161" s="616"/>
      <c r="I161" s="616"/>
      <c r="J161" s="616"/>
      <c r="K161" s="616"/>
      <c r="L161" s="616"/>
      <c r="M161" s="616"/>
      <c r="N161" s="616"/>
      <c r="O161" s="616"/>
      <c r="P161" s="616"/>
      <c r="Q161" s="616"/>
      <c r="R161" s="616"/>
      <c r="S161" s="616"/>
      <c r="T161" s="616"/>
      <c r="U161" s="616"/>
      <c r="V161" s="616"/>
      <c r="W161" s="616"/>
      <c r="X161" s="616"/>
      <c r="Y161" s="616"/>
      <c r="Z161" s="616"/>
      <c r="AA161" s="616"/>
      <c r="AB161" s="616"/>
      <c r="AC161" s="616"/>
      <c r="AD161" s="616"/>
      <c r="AE161" s="616"/>
      <c r="AF161" s="617"/>
    </row>
    <row r="162" spans="1:36" ht="13.5" customHeight="1">
      <c r="A162" s="519" t="s">
        <v>103</v>
      </c>
      <c r="B162" s="519"/>
      <c r="C162" s="453" t="s">
        <v>104</v>
      </c>
      <c r="D162" s="453"/>
      <c r="E162" s="453"/>
      <c r="F162" s="453"/>
      <c r="G162" s="453"/>
      <c r="H162" s="453"/>
      <c r="I162" s="453"/>
      <c r="J162" s="453"/>
      <c r="K162" s="453"/>
      <c r="L162" s="453"/>
      <c r="M162" s="453"/>
      <c r="N162" s="453"/>
      <c r="O162" s="519" t="s">
        <v>105</v>
      </c>
      <c r="P162" s="519"/>
      <c r="Q162" s="513" t="s">
        <v>106</v>
      </c>
      <c r="R162" s="514"/>
      <c r="S162" s="529" t="s">
        <v>107</v>
      </c>
      <c r="T162" s="529"/>
      <c r="U162" s="453" t="s">
        <v>108</v>
      </c>
      <c r="V162" s="453"/>
      <c r="W162" s="453"/>
      <c r="X162" s="453"/>
      <c r="Y162" s="453"/>
      <c r="Z162" s="453"/>
      <c r="AA162" s="453"/>
      <c r="AB162" s="453"/>
      <c r="AC162" s="453"/>
      <c r="AD162" s="519" t="s">
        <v>109</v>
      </c>
      <c r="AE162" s="519"/>
      <c r="AF162" s="519"/>
    </row>
    <row r="163" spans="1:36" ht="13.5" customHeight="1">
      <c r="A163" s="519"/>
      <c r="B163" s="519"/>
      <c r="C163" s="453"/>
      <c r="D163" s="453"/>
      <c r="E163" s="453"/>
      <c r="F163" s="453"/>
      <c r="G163" s="453"/>
      <c r="H163" s="453"/>
      <c r="I163" s="453"/>
      <c r="J163" s="453"/>
      <c r="K163" s="453"/>
      <c r="L163" s="453"/>
      <c r="M163" s="453"/>
      <c r="N163" s="453"/>
      <c r="O163" s="519"/>
      <c r="P163" s="519"/>
      <c r="Q163" s="517"/>
      <c r="R163" s="518"/>
      <c r="S163" s="529"/>
      <c r="T163" s="529"/>
      <c r="U163" s="453"/>
      <c r="V163" s="453"/>
      <c r="W163" s="453"/>
      <c r="X163" s="453"/>
      <c r="Y163" s="453"/>
      <c r="Z163" s="453"/>
      <c r="AA163" s="453"/>
      <c r="AB163" s="453"/>
      <c r="AC163" s="453"/>
      <c r="AD163" s="519"/>
      <c r="AE163" s="519"/>
      <c r="AF163" s="519"/>
    </row>
    <row r="164" spans="1:36" ht="90" customHeight="1">
      <c r="A164" s="449" t="s">
        <v>341</v>
      </c>
      <c r="B164" s="449"/>
      <c r="C164" s="452" t="s">
        <v>1776</v>
      </c>
      <c r="D164" s="452"/>
      <c r="E164" s="452"/>
      <c r="F164" s="452"/>
      <c r="G164" s="452"/>
      <c r="H164" s="452"/>
      <c r="I164" s="452"/>
      <c r="J164" s="452"/>
      <c r="K164" s="452"/>
      <c r="L164" s="452"/>
      <c r="M164" s="452"/>
      <c r="N164" s="452"/>
      <c r="O164" s="508">
        <f>IF(Q164="N/A",0,IF(Q164="Yes",2,IF(Q164="Partial",2,IF(Q164="No",2,IF(Q164="",2)))))</f>
        <v>2</v>
      </c>
      <c r="P164" s="509"/>
      <c r="Q164" s="619"/>
      <c r="R164" s="619"/>
      <c r="S164" s="529">
        <f>IF(Q164="N/A",O164,IF(Q164="Yes",O164,IF(Q164="Partial",1,IF(Q164="No",0,IF(Q164="",0)))))</f>
        <v>0</v>
      </c>
      <c r="T164" s="529"/>
      <c r="U164" s="485"/>
      <c r="V164" s="485"/>
      <c r="W164" s="485"/>
      <c r="X164" s="485"/>
      <c r="Y164" s="485"/>
      <c r="Z164" s="485"/>
      <c r="AA164" s="485"/>
      <c r="AB164" s="485"/>
      <c r="AC164" s="485"/>
      <c r="AD164" s="638" t="s">
        <v>1029</v>
      </c>
      <c r="AE164" s="638"/>
      <c r="AF164" s="638"/>
      <c r="AH164" s="108"/>
    </row>
    <row r="165" spans="1:36" ht="40.5" customHeight="1">
      <c r="A165" s="454" t="s">
        <v>342</v>
      </c>
      <c r="B165" s="455"/>
      <c r="C165" s="558" t="s">
        <v>1593</v>
      </c>
      <c r="D165" s="558"/>
      <c r="E165" s="558"/>
      <c r="F165" s="558"/>
      <c r="G165" s="558"/>
      <c r="H165" s="558"/>
      <c r="I165" s="558"/>
      <c r="J165" s="558"/>
      <c r="K165" s="558"/>
      <c r="L165" s="558"/>
      <c r="M165" s="558"/>
      <c r="N165" s="559"/>
      <c r="O165" s="513">
        <f>IF(Q165="N/A",0,IF(Q165="Answer all sub questions",2,IF(Q165="Yes",2,IF(Q165="Partial",2,IF(Q165="No",2,IF(Q165="",2))))))</f>
        <v>2</v>
      </c>
      <c r="P165" s="514"/>
      <c r="Q165" s="508" t="str">
        <f>IF(AJ167&gt;3,"Answer all sub questions",IF(AJ167=2.002,"N/A",IF(AJ167&gt;=2,"Yes",IF(AJ167=1.001,"No",IF(AJ167=0,"No",IF(AJ167&gt;=0.5,"Partial",IF(AJ167&lt;=1.5,"Partial")))))))</f>
        <v>Answer all sub questions</v>
      </c>
      <c r="R165" s="509"/>
      <c r="S165" s="513">
        <f>IF(Q165="N/A",O165,IF(Q165="Answer all sub questions",0,IF(Q165="Yes",O165,IF(Q165="Partial",1,IF(Q165="No",0,IF(Q165="",0))))))</f>
        <v>0</v>
      </c>
      <c r="T165" s="514"/>
      <c r="U165" s="475"/>
      <c r="V165" s="473"/>
      <c r="W165" s="473"/>
      <c r="X165" s="473"/>
      <c r="Y165" s="473"/>
      <c r="Z165" s="473"/>
      <c r="AA165" s="473"/>
      <c r="AB165" s="473"/>
      <c r="AC165" s="693"/>
      <c r="AD165" s="719" t="s">
        <v>1029</v>
      </c>
      <c r="AE165" s="719"/>
      <c r="AF165" s="720"/>
      <c r="AH165" s="108"/>
      <c r="AJ165" s="108"/>
    </row>
    <row r="166" spans="1:36" ht="13.5" customHeight="1">
      <c r="A166" s="463"/>
      <c r="B166" s="465"/>
      <c r="C166" s="172"/>
      <c r="D166" s="558" t="s">
        <v>299</v>
      </c>
      <c r="E166" s="558"/>
      <c r="F166" s="558"/>
      <c r="G166" s="558"/>
      <c r="H166" s="558"/>
      <c r="I166" s="558"/>
      <c r="J166" s="558"/>
      <c r="K166" s="558"/>
      <c r="L166" s="558"/>
      <c r="M166" s="558"/>
      <c r="N166" s="559"/>
      <c r="O166" s="515"/>
      <c r="P166" s="516"/>
      <c r="Q166" s="542"/>
      <c r="R166" s="543"/>
      <c r="S166" s="515"/>
      <c r="T166" s="516"/>
      <c r="U166" s="475"/>
      <c r="V166" s="473"/>
      <c r="W166" s="473"/>
      <c r="X166" s="473"/>
      <c r="Y166" s="473"/>
      <c r="Z166" s="473"/>
      <c r="AA166" s="473"/>
      <c r="AB166" s="473"/>
      <c r="AC166" s="693"/>
      <c r="AD166" s="726"/>
      <c r="AE166" s="726"/>
      <c r="AF166" s="727"/>
      <c r="AH166" s="108"/>
      <c r="AI166" s="95">
        <f t="shared" ref="AI166" si="7">IF(Q166="",100,IF(Q166="Yes",1,IF(Q166="No",0,IF(Q166="Partial",0.5,IF(Q166="N/A",1.001)))))</f>
        <v>100</v>
      </c>
      <c r="AJ166" s="108"/>
    </row>
    <row r="167" spans="1:36" ht="13.5" customHeight="1">
      <c r="A167" s="553"/>
      <c r="B167" s="596"/>
      <c r="C167" s="172"/>
      <c r="D167" s="558" t="s">
        <v>1418</v>
      </c>
      <c r="E167" s="558"/>
      <c r="F167" s="558"/>
      <c r="G167" s="558"/>
      <c r="H167" s="558"/>
      <c r="I167" s="558"/>
      <c r="J167" s="558"/>
      <c r="K167" s="558"/>
      <c r="L167" s="558"/>
      <c r="M167" s="558"/>
      <c r="N167" s="559"/>
      <c r="O167" s="517"/>
      <c r="P167" s="518"/>
      <c r="Q167" s="542"/>
      <c r="R167" s="543"/>
      <c r="S167" s="517"/>
      <c r="T167" s="518"/>
      <c r="U167" s="475"/>
      <c r="V167" s="473"/>
      <c r="W167" s="473"/>
      <c r="X167" s="473"/>
      <c r="Y167" s="473"/>
      <c r="Z167" s="473"/>
      <c r="AA167" s="473"/>
      <c r="AB167" s="473"/>
      <c r="AC167" s="693"/>
      <c r="AD167" s="722"/>
      <c r="AE167" s="722"/>
      <c r="AF167" s="723"/>
      <c r="AH167" s="108"/>
      <c r="AI167" s="95">
        <f>IF(Q167="",100,IF(Q167="Yes",1,IF(Q167="No",0,IF(Q167="Partial",0.5,IF(Q167="N/A",1.001)))))</f>
        <v>100</v>
      </c>
      <c r="AJ167" s="108">
        <f>SUM(AI166:AI167)</f>
        <v>200</v>
      </c>
    </row>
    <row r="168" spans="1:36" ht="13.5" customHeight="1">
      <c r="A168" s="536" t="s">
        <v>121</v>
      </c>
      <c r="B168" s="536"/>
      <c r="C168" s="536"/>
      <c r="D168" s="536"/>
      <c r="E168" s="536"/>
      <c r="F168" s="536"/>
      <c r="G168" s="536"/>
      <c r="H168" s="536"/>
      <c r="I168" s="536"/>
      <c r="J168" s="536"/>
      <c r="K168" s="536"/>
      <c r="L168" s="536"/>
      <c r="M168" s="536"/>
      <c r="N168" s="536"/>
      <c r="O168" s="529">
        <f>SUM(O164:P167)</f>
        <v>4</v>
      </c>
      <c r="P168" s="529"/>
      <c r="Q168" s="566"/>
      <c r="R168" s="567"/>
      <c r="S168" s="529">
        <f>SUM(S164:T167)</f>
        <v>0</v>
      </c>
      <c r="T168" s="529"/>
      <c r="U168" s="519"/>
      <c r="V168" s="519"/>
      <c r="W168" s="519"/>
      <c r="X168" s="519"/>
      <c r="Y168" s="519"/>
      <c r="Z168" s="519"/>
      <c r="AA168" s="519"/>
      <c r="AB168" s="519"/>
      <c r="AC168" s="519"/>
      <c r="AD168" s="593"/>
      <c r="AE168" s="593"/>
      <c r="AF168" s="593"/>
    </row>
    <row r="169" spans="1:36" ht="13.5" customHeight="1"/>
    <row r="170" spans="1:36" ht="13.5" customHeight="1">
      <c r="A170" s="498" t="s">
        <v>173</v>
      </c>
      <c r="B170" s="499"/>
      <c r="C170" s="499"/>
      <c r="D170" s="499"/>
      <c r="E170" s="499"/>
      <c r="F170" s="499"/>
      <c r="G170" s="499"/>
      <c r="H170" s="499"/>
      <c r="I170" s="499"/>
      <c r="J170" s="499"/>
      <c r="K170" s="499"/>
      <c r="L170" s="499"/>
      <c r="M170" s="499"/>
      <c r="N170" s="499"/>
      <c r="O170" s="499"/>
      <c r="P170" s="499"/>
      <c r="Q170" s="499"/>
      <c r="R170" s="499"/>
      <c r="S170" s="499"/>
      <c r="T170" s="499"/>
      <c r="U170" s="499"/>
      <c r="V170" s="499"/>
      <c r="W170" s="499"/>
      <c r="X170" s="499"/>
      <c r="Y170" s="499"/>
      <c r="Z170" s="499"/>
      <c r="AA170" s="499"/>
      <c r="AB170" s="499"/>
      <c r="AC170" s="499"/>
      <c r="AD170" s="499"/>
      <c r="AE170" s="499"/>
      <c r="AF170" s="500"/>
    </row>
    <row r="171" spans="1:36" ht="13.5" customHeight="1">
      <c r="A171" s="615" t="s">
        <v>174</v>
      </c>
      <c r="B171" s="616"/>
      <c r="C171" s="616"/>
      <c r="D171" s="616"/>
      <c r="E171" s="616"/>
      <c r="F171" s="616"/>
      <c r="G171" s="616"/>
      <c r="H171" s="616"/>
      <c r="I171" s="616"/>
      <c r="J171" s="616"/>
      <c r="K171" s="616"/>
      <c r="L171" s="616"/>
      <c r="M171" s="616"/>
      <c r="N171" s="616"/>
      <c r="O171" s="616"/>
      <c r="P171" s="616"/>
      <c r="Q171" s="616"/>
      <c r="R171" s="616"/>
      <c r="S171" s="616"/>
      <c r="T171" s="616"/>
      <c r="U171" s="616"/>
      <c r="V171" s="616"/>
      <c r="W171" s="616"/>
      <c r="X171" s="616"/>
      <c r="Y171" s="616"/>
      <c r="Z171" s="616"/>
      <c r="AA171" s="616"/>
      <c r="AB171" s="616"/>
      <c r="AC171" s="616"/>
      <c r="AD171" s="616"/>
      <c r="AE171" s="616"/>
      <c r="AF171" s="617"/>
    </row>
    <row r="172" spans="1:36" ht="13.5" customHeight="1"/>
    <row r="173" spans="1:36" ht="13.5" customHeight="1">
      <c r="A173" s="498" t="s">
        <v>179</v>
      </c>
      <c r="B173" s="499"/>
      <c r="C173" s="499"/>
      <c r="D173" s="499"/>
      <c r="E173" s="499"/>
      <c r="F173" s="499"/>
      <c r="G173" s="499"/>
      <c r="H173" s="499"/>
      <c r="I173" s="499"/>
      <c r="J173" s="499"/>
      <c r="K173" s="499"/>
      <c r="L173" s="499"/>
      <c r="M173" s="499"/>
      <c r="N173" s="499"/>
      <c r="O173" s="499"/>
      <c r="P173" s="499"/>
      <c r="Q173" s="499"/>
      <c r="R173" s="499"/>
      <c r="S173" s="499"/>
      <c r="T173" s="499"/>
      <c r="U173" s="499"/>
      <c r="V173" s="499"/>
      <c r="W173" s="499"/>
      <c r="X173" s="499"/>
      <c r="Y173" s="499"/>
      <c r="Z173" s="499"/>
      <c r="AA173" s="499"/>
      <c r="AB173" s="499"/>
      <c r="AC173" s="499"/>
      <c r="AD173" s="499"/>
      <c r="AE173" s="499"/>
      <c r="AF173" s="500"/>
    </row>
    <row r="174" spans="1:36" ht="13.5" customHeight="1">
      <c r="A174" s="615" t="s">
        <v>180</v>
      </c>
      <c r="B174" s="616"/>
      <c r="C174" s="616"/>
      <c r="D174" s="616"/>
      <c r="E174" s="616"/>
      <c r="F174" s="616"/>
      <c r="G174" s="616"/>
      <c r="H174" s="616"/>
      <c r="I174" s="616"/>
      <c r="J174" s="616"/>
      <c r="K174" s="616"/>
      <c r="L174" s="616"/>
      <c r="M174" s="616"/>
      <c r="N174" s="616"/>
      <c r="O174" s="616"/>
      <c r="P174" s="616"/>
      <c r="Q174" s="616"/>
      <c r="R174" s="616"/>
      <c r="S174" s="616"/>
      <c r="T174" s="616"/>
      <c r="U174" s="616"/>
      <c r="V174" s="616"/>
      <c r="W174" s="616"/>
      <c r="X174" s="616"/>
      <c r="Y174" s="616"/>
      <c r="Z174" s="616"/>
      <c r="AA174" s="616"/>
      <c r="AB174" s="616"/>
      <c r="AC174" s="616"/>
      <c r="AD174" s="616"/>
      <c r="AE174" s="616"/>
      <c r="AF174" s="617"/>
    </row>
    <row r="175" spans="1:36" ht="13.5" customHeight="1">
      <c r="A175" s="519" t="s">
        <v>103</v>
      </c>
      <c r="B175" s="519"/>
      <c r="C175" s="453" t="s">
        <v>104</v>
      </c>
      <c r="D175" s="453"/>
      <c r="E175" s="453"/>
      <c r="F175" s="453"/>
      <c r="G175" s="453"/>
      <c r="H175" s="453"/>
      <c r="I175" s="453"/>
      <c r="J175" s="453"/>
      <c r="K175" s="453"/>
      <c r="L175" s="453"/>
      <c r="M175" s="453"/>
      <c r="N175" s="453"/>
      <c r="O175" s="519" t="s">
        <v>105</v>
      </c>
      <c r="P175" s="519"/>
      <c r="Q175" s="513" t="s">
        <v>106</v>
      </c>
      <c r="R175" s="514"/>
      <c r="S175" s="529" t="s">
        <v>107</v>
      </c>
      <c r="T175" s="529"/>
      <c r="U175" s="453" t="s">
        <v>108</v>
      </c>
      <c r="V175" s="453"/>
      <c r="W175" s="453"/>
      <c r="X175" s="453"/>
      <c r="Y175" s="453"/>
      <c r="Z175" s="453"/>
      <c r="AA175" s="453"/>
      <c r="AB175" s="453"/>
      <c r="AC175" s="453"/>
      <c r="AD175" s="519" t="s">
        <v>109</v>
      </c>
      <c r="AE175" s="519"/>
      <c r="AF175" s="519"/>
    </row>
    <row r="176" spans="1:36" ht="13.5" customHeight="1">
      <c r="A176" s="519"/>
      <c r="B176" s="519"/>
      <c r="C176" s="453"/>
      <c r="D176" s="453"/>
      <c r="E176" s="453"/>
      <c r="F176" s="453"/>
      <c r="G176" s="453"/>
      <c r="H176" s="453"/>
      <c r="I176" s="453"/>
      <c r="J176" s="453"/>
      <c r="K176" s="453"/>
      <c r="L176" s="453"/>
      <c r="M176" s="453"/>
      <c r="N176" s="453"/>
      <c r="O176" s="519"/>
      <c r="P176" s="519"/>
      <c r="Q176" s="517"/>
      <c r="R176" s="518"/>
      <c r="S176" s="529"/>
      <c r="T176" s="529"/>
      <c r="U176" s="453"/>
      <c r="V176" s="453"/>
      <c r="W176" s="453"/>
      <c r="X176" s="453"/>
      <c r="Y176" s="453"/>
      <c r="Z176" s="453"/>
      <c r="AA176" s="453"/>
      <c r="AB176" s="453"/>
      <c r="AC176" s="453"/>
      <c r="AD176" s="519"/>
      <c r="AE176" s="519"/>
      <c r="AF176" s="519"/>
    </row>
    <row r="177" spans="1:36" ht="40.5" customHeight="1">
      <c r="A177" s="452" t="s">
        <v>343</v>
      </c>
      <c r="B177" s="452"/>
      <c r="C177" s="557" t="s">
        <v>1400</v>
      </c>
      <c r="D177" s="557"/>
      <c r="E177" s="557"/>
      <c r="F177" s="557"/>
      <c r="G177" s="557"/>
      <c r="H177" s="557"/>
      <c r="I177" s="557"/>
      <c r="J177" s="557"/>
      <c r="K177" s="557"/>
      <c r="L177" s="557"/>
      <c r="M177" s="557"/>
      <c r="N177" s="557"/>
      <c r="O177" s="513">
        <f>IF(Q177="N/A",0,IF(Q177="Answer all sub questions",3,IF(Q177="Yes",3,IF(Q177="Partial",3,IF(Q177="No",3,IF(Q177="",3))))))</f>
        <v>3</v>
      </c>
      <c r="P177" s="514"/>
      <c r="Q177" s="508" t="str">
        <f>IF(AJ188&gt;6,"Answer all sub questions",IF(AJ188=(5*1.001),"N/A",IF(AJ188&gt;=5,"Yes",IF(AJ188=4.004,"No",IF(AJ188=3.003,"No",IF(AJ188=2.002,"No",IF(AJ188=1.001,"No",IF(AJ188=0,"No",IF(AJ188&gt;=0.5,"Partial",IF(AJ188&lt;=4.5,"Partial"))))))))))</f>
        <v>Answer all sub questions</v>
      </c>
      <c r="R177" s="509"/>
      <c r="S177" s="513">
        <f>IF(Q177="N/A",O177,IF(Q177="Answer all sub questions",0,IF(Q177="Yes",O177,IF(Q177="Partial",1,IF(Q177="No",0,IF(Q177="",0))))))</f>
        <v>0</v>
      </c>
      <c r="T177" s="514"/>
      <c r="U177" s="475"/>
      <c r="V177" s="473"/>
      <c r="W177" s="473"/>
      <c r="X177" s="473"/>
      <c r="Y177" s="473"/>
      <c r="Z177" s="473"/>
      <c r="AA177" s="473"/>
      <c r="AB177" s="473"/>
      <c r="AC177" s="474"/>
      <c r="AD177" s="771" t="s">
        <v>1327</v>
      </c>
      <c r="AE177" s="772"/>
      <c r="AF177" s="773"/>
      <c r="AH177" s="108"/>
      <c r="AJ177" s="108"/>
    </row>
    <row r="178" spans="1:36" ht="40.5" customHeight="1">
      <c r="A178" s="452"/>
      <c r="B178" s="607"/>
      <c r="C178" s="173"/>
      <c r="D178" s="806" t="s">
        <v>1664</v>
      </c>
      <c r="E178" s="806"/>
      <c r="F178" s="806"/>
      <c r="G178" s="806"/>
      <c r="H178" s="806"/>
      <c r="I178" s="806"/>
      <c r="J178" s="806"/>
      <c r="K178" s="806"/>
      <c r="L178" s="806"/>
      <c r="M178" s="806"/>
      <c r="N178" s="561"/>
      <c r="O178" s="515"/>
      <c r="P178" s="516"/>
      <c r="Q178" s="508" t="str">
        <f>IF(AJ181&gt;4,"Answer all sub questions",IF(AJ181=(3*1.001),"N/A",IF(AJ181&gt;=3,"Yes",IF(AJ181=2.002,"No",IF(AJ181=1.001,"No",IF(AJ181=0,"No",IF(AJ181&gt;=0.5,"Partial",IF(AJ181&lt;=2.5,"Partial"))))))))</f>
        <v>Answer all sub questions</v>
      </c>
      <c r="R178" s="509"/>
      <c r="S178" s="515"/>
      <c r="T178" s="516"/>
      <c r="U178" s="475"/>
      <c r="V178" s="473"/>
      <c r="W178" s="473"/>
      <c r="X178" s="473"/>
      <c r="Y178" s="473"/>
      <c r="Z178" s="473"/>
      <c r="AA178" s="473"/>
      <c r="AB178" s="473"/>
      <c r="AC178" s="474"/>
      <c r="AD178" s="774"/>
      <c r="AE178" s="775"/>
      <c r="AF178" s="776"/>
      <c r="AH178" s="108"/>
      <c r="AI178" s="95">
        <f>IF(Q178="Answer all sub questions",100,IF(Q178="Yes",1,IF(Q178="No",0,IF(Q178="Partial",0.5,IF(Q178="All N/A",1.001)))))</f>
        <v>100</v>
      </c>
      <c r="AJ178" s="108"/>
    </row>
    <row r="179" spans="1:36" ht="40.5" customHeight="1">
      <c r="A179" s="452"/>
      <c r="B179" s="607"/>
      <c r="C179" s="136"/>
      <c r="D179" s="169"/>
      <c r="E179" s="558" t="s">
        <v>344</v>
      </c>
      <c r="F179" s="558"/>
      <c r="G179" s="558"/>
      <c r="H179" s="558"/>
      <c r="I179" s="558"/>
      <c r="J179" s="558"/>
      <c r="K179" s="558"/>
      <c r="L179" s="558"/>
      <c r="M179" s="558"/>
      <c r="N179" s="559"/>
      <c r="O179" s="515"/>
      <c r="P179" s="516"/>
      <c r="Q179" s="555"/>
      <c r="R179" s="556"/>
      <c r="S179" s="515"/>
      <c r="T179" s="516"/>
      <c r="U179" s="475"/>
      <c r="V179" s="473"/>
      <c r="W179" s="473"/>
      <c r="X179" s="473"/>
      <c r="Y179" s="473"/>
      <c r="Z179" s="473"/>
      <c r="AA179" s="473"/>
      <c r="AB179" s="473"/>
      <c r="AC179" s="474"/>
      <c r="AD179" s="774"/>
      <c r="AE179" s="775"/>
      <c r="AF179" s="776"/>
      <c r="AH179" s="108"/>
      <c r="AI179" s="95">
        <f>IF(Q179="",100,IF(Q179="Yes",1,IF(Q179="No",0,IF(Q179="Partial",0.5,IF(Q179="N/A",1.001)))))</f>
        <v>100</v>
      </c>
      <c r="AJ179" s="108"/>
    </row>
    <row r="180" spans="1:36" ht="40.5" customHeight="1">
      <c r="A180" s="452"/>
      <c r="B180" s="452"/>
      <c r="C180" s="136"/>
      <c r="D180" s="169"/>
      <c r="E180" s="558" t="s">
        <v>345</v>
      </c>
      <c r="F180" s="558"/>
      <c r="G180" s="558"/>
      <c r="H180" s="558"/>
      <c r="I180" s="558"/>
      <c r="J180" s="558"/>
      <c r="K180" s="558"/>
      <c r="L180" s="558"/>
      <c r="M180" s="558"/>
      <c r="N180" s="559"/>
      <c r="O180" s="515"/>
      <c r="P180" s="516"/>
      <c r="Q180" s="555"/>
      <c r="R180" s="556"/>
      <c r="S180" s="515"/>
      <c r="T180" s="516"/>
      <c r="U180" s="475"/>
      <c r="V180" s="473"/>
      <c r="W180" s="473"/>
      <c r="X180" s="473"/>
      <c r="Y180" s="473"/>
      <c r="Z180" s="473"/>
      <c r="AA180" s="473"/>
      <c r="AB180" s="473"/>
      <c r="AC180" s="474"/>
      <c r="AD180" s="774"/>
      <c r="AE180" s="775"/>
      <c r="AF180" s="776"/>
      <c r="AH180" s="108"/>
      <c r="AI180" s="95">
        <f>IF(Q180="",100,IF(Q180="Yes",1,IF(Q180="No",0,IF(Q180="Partial",0.5,IF(Q180="N/A",1.001)))))</f>
        <v>100</v>
      </c>
    </row>
    <row r="181" spans="1:36" ht="54" customHeight="1">
      <c r="A181" s="452"/>
      <c r="B181" s="452"/>
      <c r="C181" s="136"/>
      <c r="D181" s="169"/>
      <c r="E181" s="558" t="s">
        <v>1401</v>
      </c>
      <c r="F181" s="558"/>
      <c r="G181" s="558"/>
      <c r="H181" s="558"/>
      <c r="I181" s="558"/>
      <c r="J181" s="558"/>
      <c r="K181" s="558"/>
      <c r="L181" s="558"/>
      <c r="M181" s="558"/>
      <c r="N181" s="559"/>
      <c r="O181" s="515"/>
      <c r="P181" s="516"/>
      <c r="Q181" s="555"/>
      <c r="R181" s="556"/>
      <c r="S181" s="515"/>
      <c r="T181" s="516"/>
      <c r="U181" s="475"/>
      <c r="V181" s="473"/>
      <c r="W181" s="473"/>
      <c r="X181" s="473"/>
      <c r="Y181" s="473"/>
      <c r="Z181" s="473"/>
      <c r="AA181" s="473"/>
      <c r="AB181" s="473"/>
      <c r="AC181" s="474"/>
      <c r="AD181" s="774"/>
      <c r="AE181" s="775"/>
      <c r="AF181" s="776"/>
      <c r="AH181" s="108"/>
      <c r="AI181" s="95">
        <f>IF(Q181="",100,IF(Q181="Yes",1,IF(Q181="No",0,IF(Q181="Partial",0.5,IF(Q181="N/A",1.001)))))</f>
        <v>100</v>
      </c>
      <c r="AJ181" s="122">
        <f>SUM(AI179:AI181)</f>
        <v>300</v>
      </c>
    </row>
    <row r="182" spans="1:36" ht="27" customHeight="1">
      <c r="A182" s="452"/>
      <c r="B182" s="452"/>
      <c r="C182" s="136"/>
      <c r="D182" s="558" t="s">
        <v>1665</v>
      </c>
      <c r="E182" s="558"/>
      <c r="F182" s="558"/>
      <c r="G182" s="558"/>
      <c r="H182" s="558"/>
      <c r="I182" s="558"/>
      <c r="J182" s="558"/>
      <c r="K182" s="558"/>
      <c r="L182" s="558"/>
      <c r="M182" s="558"/>
      <c r="N182" s="559"/>
      <c r="O182" s="515"/>
      <c r="P182" s="516"/>
      <c r="Q182" s="555"/>
      <c r="R182" s="556"/>
      <c r="S182" s="515"/>
      <c r="T182" s="516"/>
      <c r="U182" s="475"/>
      <c r="V182" s="473"/>
      <c r="W182" s="473"/>
      <c r="X182" s="473"/>
      <c r="Y182" s="473"/>
      <c r="Z182" s="473"/>
      <c r="AA182" s="473"/>
      <c r="AB182" s="473"/>
      <c r="AC182" s="474"/>
      <c r="AD182" s="774"/>
      <c r="AE182" s="775"/>
      <c r="AF182" s="776"/>
      <c r="AH182" s="108"/>
      <c r="AI182" s="95">
        <f>IF(Q182="",100,IF(Q182="Yes",1,IF(Q182="No",0,IF(Q182="Partial",0.5,IF(Q182="N/A",1.001)))))</f>
        <v>100</v>
      </c>
      <c r="AJ182" s="122"/>
    </row>
    <row r="183" spans="1:36" ht="27" customHeight="1">
      <c r="A183" s="452"/>
      <c r="B183" s="452"/>
      <c r="C183" s="124"/>
      <c r="D183" s="531" t="s">
        <v>1666</v>
      </c>
      <c r="E183" s="531"/>
      <c r="F183" s="531"/>
      <c r="G183" s="531"/>
      <c r="H183" s="531"/>
      <c r="I183" s="531"/>
      <c r="J183" s="531"/>
      <c r="K183" s="531"/>
      <c r="L183" s="531"/>
      <c r="M183" s="531"/>
      <c r="N183" s="532"/>
      <c r="O183" s="515"/>
      <c r="P183" s="516"/>
      <c r="Q183" s="555"/>
      <c r="R183" s="556"/>
      <c r="S183" s="515"/>
      <c r="T183" s="516"/>
      <c r="U183" s="475"/>
      <c r="V183" s="473"/>
      <c r="W183" s="473"/>
      <c r="X183" s="473"/>
      <c r="Y183" s="473"/>
      <c r="Z183" s="473"/>
      <c r="AA183" s="473"/>
      <c r="AB183" s="473"/>
      <c r="AC183" s="474"/>
      <c r="AD183" s="774"/>
      <c r="AE183" s="775"/>
      <c r="AF183" s="776"/>
      <c r="AH183" s="108"/>
      <c r="AI183" s="95">
        <f>IF(Q183="",100,IF(Q183="Yes",1,IF(Q183="No",0,IF(Q183="Partial",0.5,IF(Q183="N/A",1.001)))))</f>
        <v>100</v>
      </c>
    </row>
    <row r="184" spans="1:36" ht="40.5" customHeight="1">
      <c r="A184" s="452"/>
      <c r="B184" s="452"/>
      <c r="C184" s="124"/>
      <c r="D184" s="531" t="s">
        <v>1667</v>
      </c>
      <c r="E184" s="531"/>
      <c r="F184" s="531"/>
      <c r="G184" s="531"/>
      <c r="H184" s="531"/>
      <c r="I184" s="531"/>
      <c r="J184" s="531"/>
      <c r="K184" s="531"/>
      <c r="L184" s="531"/>
      <c r="M184" s="531"/>
      <c r="N184" s="532"/>
      <c r="O184" s="515"/>
      <c r="P184" s="516"/>
      <c r="Q184" s="508" t="str">
        <f>IF(AJ187&gt;4,"Answer all sub questions",IF(AJ187=(3*1.001),"N/A",IF(AJ187&gt;=3,"Yes",IF(AJ187=2.002,"No",IF(AJ187=1.001,"No",IF(AJ187=0,"No",IF(AJ187&gt;=0.5,"Partial",IF(AJ187&lt;=2.5,"Partial"))))))))</f>
        <v>Answer all sub questions</v>
      </c>
      <c r="R184" s="509"/>
      <c r="S184" s="515"/>
      <c r="T184" s="516"/>
      <c r="U184" s="475"/>
      <c r="V184" s="473"/>
      <c r="W184" s="473"/>
      <c r="X184" s="473"/>
      <c r="Y184" s="473"/>
      <c r="Z184" s="473"/>
      <c r="AA184" s="473"/>
      <c r="AB184" s="473"/>
      <c r="AC184" s="474"/>
      <c r="AD184" s="774"/>
      <c r="AE184" s="775"/>
      <c r="AF184" s="776"/>
      <c r="AH184" s="108"/>
      <c r="AI184" s="95">
        <f>IF(Q184="Answer all sub questions",100,IF(Q184="Yes",1,IF(Q184="No",0,IF(Q184="Partial",0.5,IF(Q184="All N/A",1.001)))))</f>
        <v>100</v>
      </c>
    </row>
    <row r="185" spans="1:36" ht="13.5" customHeight="1">
      <c r="A185" s="452"/>
      <c r="B185" s="452"/>
      <c r="C185" s="136"/>
      <c r="D185" s="169"/>
      <c r="E185" s="807" t="s">
        <v>64</v>
      </c>
      <c r="F185" s="807"/>
      <c r="G185" s="807"/>
      <c r="H185" s="807"/>
      <c r="I185" s="807"/>
      <c r="J185" s="807"/>
      <c r="K185" s="807"/>
      <c r="L185" s="807"/>
      <c r="M185" s="807"/>
      <c r="N185" s="808"/>
      <c r="O185" s="515"/>
      <c r="P185" s="516"/>
      <c r="Q185" s="555"/>
      <c r="R185" s="556"/>
      <c r="S185" s="515"/>
      <c r="T185" s="516"/>
      <c r="U185" s="475"/>
      <c r="V185" s="473"/>
      <c r="W185" s="473"/>
      <c r="X185" s="473"/>
      <c r="Y185" s="473"/>
      <c r="Z185" s="473"/>
      <c r="AA185" s="473"/>
      <c r="AB185" s="473"/>
      <c r="AC185" s="474"/>
      <c r="AD185" s="774"/>
      <c r="AE185" s="775"/>
      <c r="AF185" s="776"/>
      <c r="AH185" s="108"/>
      <c r="AI185" s="95">
        <f>IF(Q185="",100,IF(Q185="Yes",1,IF(Q185="No",0,IF(Q185="Partial",0.5,IF(Q185="N/A",1.001)))))</f>
        <v>100</v>
      </c>
      <c r="AJ185" s="108"/>
    </row>
    <row r="186" spans="1:36" ht="13.5" customHeight="1">
      <c r="A186" s="452"/>
      <c r="B186" s="452"/>
      <c r="C186" s="136"/>
      <c r="D186" s="169"/>
      <c r="E186" s="807" t="s">
        <v>65</v>
      </c>
      <c r="F186" s="807"/>
      <c r="G186" s="807"/>
      <c r="H186" s="807"/>
      <c r="I186" s="807"/>
      <c r="J186" s="807"/>
      <c r="K186" s="807"/>
      <c r="L186" s="807"/>
      <c r="M186" s="807"/>
      <c r="N186" s="808"/>
      <c r="O186" s="515"/>
      <c r="P186" s="516"/>
      <c r="Q186" s="555"/>
      <c r="R186" s="556"/>
      <c r="S186" s="515"/>
      <c r="T186" s="516"/>
      <c r="U186" s="475"/>
      <c r="V186" s="473"/>
      <c r="W186" s="473"/>
      <c r="X186" s="473"/>
      <c r="Y186" s="473"/>
      <c r="Z186" s="473"/>
      <c r="AA186" s="473"/>
      <c r="AB186" s="473"/>
      <c r="AC186" s="474"/>
      <c r="AD186" s="774"/>
      <c r="AE186" s="775"/>
      <c r="AF186" s="776"/>
      <c r="AH186" s="108"/>
      <c r="AI186" s="95">
        <f>IF(Q186="",100,IF(Q186="Yes",1,IF(Q186="No",0,IF(Q186="Partial",0.5,IF(Q186="N/A",1.001)))))</f>
        <v>100</v>
      </c>
    </row>
    <row r="187" spans="1:36" ht="13.5" customHeight="1">
      <c r="A187" s="452"/>
      <c r="B187" s="452"/>
      <c r="C187" s="136"/>
      <c r="D187" s="169"/>
      <c r="E187" s="807" t="s">
        <v>346</v>
      </c>
      <c r="F187" s="807"/>
      <c r="G187" s="807"/>
      <c r="H187" s="807"/>
      <c r="I187" s="807"/>
      <c r="J187" s="807"/>
      <c r="K187" s="807"/>
      <c r="L187" s="807"/>
      <c r="M187" s="807"/>
      <c r="N187" s="808"/>
      <c r="O187" s="515"/>
      <c r="P187" s="516"/>
      <c r="Q187" s="555"/>
      <c r="R187" s="556"/>
      <c r="S187" s="515"/>
      <c r="T187" s="516"/>
      <c r="U187" s="477"/>
      <c r="V187" s="478"/>
      <c r="W187" s="478"/>
      <c r="X187" s="478"/>
      <c r="Y187" s="478"/>
      <c r="Z187" s="478"/>
      <c r="AA187" s="478"/>
      <c r="AB187" s="478"/>
      <c r="AC187" s="479"/>
      <c r="AD187" s="774"/>
      <c r="AE187" s="775"/>
      <c r="AF187" s="776"/>
      <c r="AH187" s="108"/>
      <c r="AI187" s="95">
        <f>IF(Q187="",100,IF(Q187="Yes",1,IF(Q187="No",0,IF(Q187="Partial",0.5,IF(Q187="N/A",1.001)))))</f>
        <v>100</v>
      </c>
      <c r="AJ187" s="122">
        <f>SUM(AI185:AI187)</f>
        <v>300</v>
      </c>
    </row>
    <row r="188" spans="1:36" ht="27" customHeight="1">
      <c r="A188" s="452"/>
      <c r="B188" s="452"/>
      <c r="C188" s="124"/>
      <c r="D188" s="531" t="s">
        <v>1668</v>
      </c>
      <c r="E188" s="531"/>
      <c r="F188" s="531"/>
      <c r="G188" s="531"/>
      <c r="H188" s="531"/>
      <c r="I188" s="531"/>
      <c r="J188" s="531"/>
      <c r="K188" s="531"/>
      <c r="L188" s="531"/>
      <c r="M188" s="531"/>
      <c r="N188" s="532"/>
      <c r="O188" s="517"/>
      <c r="P188" s="518"/>
      <c r="Q188" s="555"/>
      <c r="R188" s="556"/>
      <c r="S188" s="517"/>
      <c r="T188" s="518"/>
      <c r="U188" s="475"/>
      <c r="V188" s="473"/>
      <c r="W188" s="473"/>
      <c r="X188" s="473"/>
      <c r="Y188" s="473"/>
      <c r="Z188" s="473"/>
      <c r="AA188" s="473"/>
      <c r="AB188" s="473"/>
      <c r="AC188" s="474"/>
      <c r="AD188" s="777"/>
      <c r="AE188" s="778"/>
      <c r="AF188" s="779"/>
      <c r="AH188" s="108"/>
      <c r="AI188" s="95">
        <f>IF(Q188="",100,IF(Q188="Yes",1,IF(Q188="No",0,IF(Q188="Partial",0.5,IF(Q188="N/A",1.001)))))</f>
        <v>100</v>
      </c>
      <c r="AJ188" s="122">
        <f>SUM(AI188:AI188)+AI184+AI178+AI183+AI182</f>
        <v>500</v>
      </c>
    </row>
    <row r="189" spans="1:36" ht="13.5" customHeight="1">
      <c r="A189" s="536" t="s">
        <v>121</v>
      </c>
      <c r="B189" s="536"/>
      <c r="C189" s="536"/>
      <c r="D189" s="536"/>
      <c r="E189" s="536"/>
      <c r="F189" s="536"/>
      <c r="G189" s="536"/>
      <c r="H189" s="536"/>
      <c r="I189" s="536"/>
      <c r="J189" s="536"/>
      <c r="K189" s="536"/>
      <c r="L189" s="536"/>
      <c r="M189" s="536"/>
      <c r="N189" s="536"/>
      <c r="O189" s="529">
        <f>SUM(O177:P188)</f>
        <v>3</v>
      </c>
      <c r="P189" s="529"/>
      <c r="Q189" s="566"/>
      <c r="R189" s="567"/>
      <c r="S189" s="529">
        <f>SUM(S177:T188)</f>
        <v>0</v>
      </c>
      <c r="T189" s="529"/>
      <c r="U189" s="519"/>
      <c r="V189" s="519"/>
      <c r="W189" s="519"/>
      <c r="X189" s="519"/>
      <c r="Y189" s="519"/>
      <c r="Z189" s="519"/>
      <c r="AA189" s="519"/>
      <c r="AB189" s="519"/>
      <c r="AC189" s="519"/>
      <c r="AD189" s="453"/>
      <c r="AE189" s="453"/>
      <c r="AF189" s="453"/>
    </row>
    <row r="190" spans="1:36" ht="13.5" customHeight="1"/>
    <row r="191" spans="1:36" ht="13.5" customHeight="1">
      <c r="A191" s="498" t="s">
        <v>181</v>
      </c>
      <c r="B191" s="499"/>
      <c r="C191" s="499"/>
      <c r="D191" s="499"/>
      <c r="E191" s="499"/>
      <c r="F191" s="499"/>
      <c r="G191" s="499"/>
      <c r="H191" s="499"/>
      <c r="I191" s="499"/>
      <c r="J191" s="499"/>
      <c r="K191" s="499"/>
      <c r="L191" s="499"/>
      <c r="M191" s="499"/>
      <c r="N191" s="499"/>
      <c r="O191" s="499"/>
      <c r="P191" s="499"/>
      <c r="Q191" s="499"/>
      <c r="R191" s="499"/>
      <c r="S191" s="499"/>
      <c r="T191" s="499"/>
      <c r="U191" s="499"/>
      <c r="V191" s="499"/>
      <c r="W191" s="499"/>
      <c r="X191" s="499"/>
      <c r="Y191" s="499"/>
      <c r="Z191" s="499"/>
      <c r="AA191" s="499"/>
      <c r="AB191" s="499"/>
      <c r="AC191" s="499"/>
      <c r="AD191" s="499"/>
      <c r="AE191" s="499"/>
      <c r="AF191" s="500"/>
    </row>
    <row r="192" spans="1:36" ht="13.5" customHeight="1">
      <c r="A192" s="615" t="s">
        <v>1761</v>
      </c>
      <c r="B192" s="616"/>
      <c r="C192" s="616"/>
      <c r="D192" s="616"/>
      <c r="E192" s="616"/>
      <c r="F192" s="616"/>
      <c r="G192" s="616"/>
      <c r="H192" s="616"/>
      <c r="I192" s="616"/>
      <c r="J192" s="616"/>
      <c r="K192" s="616"/>
      <c r="L192" s="616"/>
      <c r="M192" s="616"/>
      <c r="N192" s="616"/>
      <c r="O192" s="616"/>
      <c r="P192" s="616"/>
      <c r="Q192" s="616"/>
      <c r="R192" s="616"/>
      <c r="S192" s="616"/>
      <c r="T192" s="616"/>
      <c r="U192" s="616"/>
      <c r="V192" s="616"/>
      <c r="W192" s="616"/>
      <c r="X192" s="616"/>
      <c r="Y192" s="616"/>
      <c r="Z192" s="616"/>
      <c r="AA192" s="616"/>
      <c r="AB192" s="616"/>
      <c r="AC192" s="616"/>
      <c r="AD192" s="616"/>
      <c r="AE192" s="616"/>
      <c r="AF192" s="617"/>
    </row>
    <row r="193" spans="1:40" ht="13.5" customHeight="1"/>
    <row r="194" spans="1:40" ht="13.5" customHeight="1">
      <c r="A194" s="498" t="s">
        <v>186</v>
      </c>
      <c r="B194" s="499"/>
      <c r="C194" s="499"/>
      <c r="D194" s="499"/>
      <c r="E194" s="499"/>
      <c r="F194" s="499"/>
      <c r="G194" s="499"/>
      <c r="H194" s="499"/>
      <c r="I194" s="499"/>
      <c r="J194" s="499"/>
      <c r="K194" s="499"/>
      <c r="L194" s="499"/>
      <c r="M194" s="499"/>
      <c r="N194" s="499"/>
      <c r="O194" s="499"/>
      <c r="P194" s="499"/>
      <c r="Q194" s="499"/>
      <c r="R194" s="499"/>
      <c r="S194" s="499"/>
      <c r="T194" s="499"/>
      <c r="U194" s="499"/>
      <c r="V194" s="499"/>
      <c r="W194" s="499"/>
      <c r="X194" s="499"/>
      <c r="Y194" s="499"/>
      <c r="Z194" s="499"/>
      <c r="AA194" s="499"/>
      <c r="AB194" s="499"/>
      <c r="AC194" s="499"/>
      <c r="AD194" s="499"/>
      <c r="AE194" s="499"/>
      <c r="AF194" s="500"/>
    </row>
    <row r="195" spans="1:40" ht="13.5" customHeight="1">
      <c r="A195" s="458"/>
      <c r="B195" s="459"/>
      <c r="C195" s="458"/>
      <c r="D195" s="565"/>
      <c r="E195" s="565"/>
      <c r="F195" s="565"/>
      <c r="G195" s="565"/>
      <c r="H195" s="565"/>
      <c r="I195" s="565"/>
      <c r="J195" s="565"/>
      <c r="K195" s="565"/>
      <c r="L195" s="565"/>
      <c r="M195" s="565"/>
      <c r="N195" s="459"/>
      <c r="O195" s="529">
        <f>O189+O168+O158+O101+O84+O76+O53</f>
        <v>71</v>
      </c>
      <c r="P195" s="529"/>
      <c r="Q195" s="566"/>
      <c r="R195" s="567"/>
      <c r="S195" s="529">
        <f>S189+S168+S158+S101+S84+S76+S53</f>
        <v>0</v>
      </c>
      <c r="T195" s="529"/>
      <c r="U195" s="458"/>
      <c r="V195" s="565"/>
      <c r="W195" s="565"/>
      <c r="X195" s="565"/>
      <c r="Y195" s="565"/>
      <c r="Z195" s="565"/>
      <c r="AA195" s="565"/>
      <c r="AB195" s="565"/>
      <c r="AC195" s="565"/>
      <c r="AD195" s="565"/>
      <c r="AE195" s="565"/>
      <c r="AF195" s="459"/>
    </row>
    <row r="196" spans="1:40" ht="13.5" customHeight="1" thickBot="1"/>
    <row r="197" spans="1:40" s="139" customFormat="1" ht="19.5" customHeight="1">
      <c r="A197" s="434" t="s">
        <v>1321</v>
      </c>
      <c r="B197" s="435"/>
      <c r="C197" s="435"/>
      <c r="D197" s="435"/>
      <c r="E197" s="435"/>
      <c r="F197" s="436"/>
    </row>
    <row r="198" spans="1:40" ht="15.75" customHeight="1">
      <c r="A198" s="685" t="s">
        <v>1496</v>
      </c>
      <c r="B198" s="686"/>
      <c r="C198" s="686"/>
      <c r="D198" s="686"/>
      <c r="E198" s="686"/>
      <c r="F198" s="687"/>
      <c r="AM198" s="93"/>
      <c r="AN198" s="93"/>
    </row>
    <row r="199" spans="1:40" ht="15.75" customHeight="1">
      <c r="A199" s="437" t="s">
        <v>1322</v>
      </c>
      <c r="B199" s="438"/>
      <c r="C199" s="438"/>
      <c r="D199" s="438"/>
      <c r="E199" s="438"/>
      <c r="F199" s="439"/>
    </row>
    <row r="200" spans="1:40" ht="15.75" customHeight="1">
      <c r="A200" s="685" t="s">
        <v>1323</v>
      </c>
      <c r="B200" s="686"/>
      <c r="C200" s="686"/>
      <c r="D200" s="686"/>
      <c r="E200" s="686"/>
      <c r="F200" s="687"/>
    </row>
    <row r="201" spans="1:40" ht="15.75" customHeight="1">
      <c r="A201" s="685" t="s">
        <v>1494</v>
      </c>
      <c r="B201" s="686"/>
      <c r="C201" s="686"/>
      <c r="D201" s="686"/>
      <c r="E201" s="686"/>
      <c r="F201" s="687"/>
    </row>
    <row r="202" spans="1:40" ht="15.75" customHeight="1">
      <c r="A202" s="685" t="s">
        <v>1719</v>
      </c>
      <c r="B202" s="686"/>
      <c r="C202" s="686"/>
      <c r="D202" s="686"/>
      <c r="E202" s="686"/>
      <c r="F202" s="687"/>
    </row>
    <row r="203" spans="1:40" ht="15.75" customHeight="1" thickBot="1">
      <c r="A203" s="695" t="s">
        <v>1720</v>
      </c>
      <c r="B203" s="696"/>
      <c r="C203" s="696"/>
      <c r="D203" s="696"/>
      <c r="E203" s="696"/>
      <c r="F203" s="697"/>
    </row>
    <row r="204" spans="1:40" ht="13.5" hidden="1" customHeight="1">
      <c r="AK204" s="95" t="s">
        <v>26</v>
      </c>
    </row>
    <row r="205" spans="1:40" hidden="1">
      <c r="AK205" s="95" t="s">
        <v>29</v>
      </c>
    </row>
    <row r="206" spans="1:40" hidden="1"/>
    <row r="207" spans="1:40" hidden="1">
      <c r="AK207" s="95" t="s">
        <v>26</v>
      </c>
    </row>
    <row r="208" spans="1:40" hidden="1">
      <c r="AK208" s="95" t="s">
        <v>187</v>
      </c>
    </row>
    <row r="209" spans="37:37" hidden="1">
      <c r="AK209" s="95" t="s">
        <v>29</v>
      </c>
    </row>
    <row r="210" spans="37:37" hidden="1">
      <c r="AK210" s="95" t="s">
        <v>76</v>
      </c>
    </row>
    <row r="211" spans="37:37" hidden="1"/>
    <row r="212" spans="37:37" hidden="1">
      <c r="AK212" s="95" t="s">
        <v>26</v>
      </c>
    </row>
    <row r="213" spans="37:37" hidden="1">
      <c r="AK213" s="95" t="s">
        <v>187</v>
      </c>
    </row>
    <row r="214" spans="37:37" hidden="1">
      <c r="AK214" s="95" t="s">
        <v>29</v>
      </c>
    </row>
    <row r="215" spans="37:37" hidden="1"/>
    <row r="216" spans="37:37" hidden="1">
      <c r="AK216" s="95" t="s">
        <v>26</v>
      </c>
    </row>
    <row r="217" spans="37:37" hidden="1">
      <c r="AK217" s="95" t="s">
        <v>29</v>
      </c>
    </row>
    <row r="218" spans="37:37" hidden="1">
      <c r="AK218" s="95" t="s">
        <v>76</v>
      </c>
    </row>
  </sheetData>
  <sheetProtection algorithmName="SHA-512" hashValue="xMGl8EES5mvb0h627KS21npjdldrKe/okZ6LPWG2c7Hjp00odkpDxMXZouGEWnzat7HH0xaPyiOWJCfemBGE2A==" saltValue="iNSz5Hi/pNBAPyhEoi/oHQ==" spinCount="100000" sheet="1" objects="1" scenarios="1"/>
  <mergeCells count="604">
    <mergeCell ref="A201:F201"/>
    <mergeCell ref="A202:F202"/>
    <mergeCell ref="A203:F203"/>
    <mergeCell ref="A194:AF194"/>
    <mergeCell ref="A195:B195"/>
    <mergeCell ref="C195:N195"/>
    <mergeCell ref="O195:P195"/>
    <mergeCell ref="Q195:R195"/>
    <mergeCell ref="S195:T195"/>
    <mergeCell ref="U195:AF195"/>
    <mergeCell ref="A197:F197"/>
    <mergeCell ref="A198:F198"/>
    <mergeCell ref="A199:F199"/>
    <mergeCell ref="A200:F200"/>
    <mergeCell ref="AD189:AF189"/>
    <mergeCell ref="A191:AF191"/>
    <mergeCell ref="O189:P189"/>
    <mergeCell ref="Q189:R189"/>
    <mergeCell ref="S189:T189"/>
    <mergeCell ref="U189:AC189"/>
    <mergeCell ref="A189:B189"/>
    <mergeCell ref="C189:N189"/>
    <mergeCell ref="A192:AF192"/>
    <mergeCell ref="Q187:R187"/>
    <mergeCell ref="O177:P188"/>
    <mergeCell ref="Q177:R177"/>
    <mergeCell ref="U177:AC177"/>
    <mergeCell ref="U179:AC179"/>
    <mergeCell ref="E180:N180"/>
    <mergeCell ref="Q180:R180"/>
    <mergeCell ref="D184:N184"/>
    <mergeCell ref="Q184:R184"/>
    <mergeCell ref="Q186:R186"/>
    <mergeCell ref="U186:AC186"/>
    <mergeCell ref="D182:N182"/>
    <mergeCell ref="D188:N188"/>
    <mergeCell ref="S177:T188"/>
    <mergeCell ref="U184:AC184"/>
    <mergeCell ref="D178:N178"/>
    <mergeCell ref="Q178:R178"/>
    <mergeCell ref="U178:AC178"/>
    <mergeCell ref="E179:N179"/>
    <mergeCell ref="Q179:R179"/>
    <mergeCell ref="C177:N177"/>
    <mergeCell ref="E186:N186"/>
    <mergeCell ref="O175:P176"/>
    <mergeCell ref="Q175:R176"/>
    <mergeCell ref="A171:AF171"/>
    <mergeCell ref="A174:AF174"/>
    <mergeCell ref="AD168:AF168"/>
    <mergeCell ref="A170:AF170"/>
    <mergeCell ref="O158:P158"/>
    <mergeCell ref="U182:AC182"/>
    <mergeCell ref="D183:N183"/>
    <mergeCell ref="Q183:R183"/>
    <mergeCell ref="U183:AC183"/>
    <mergeCell ref="E181:N181"/>
    <mergeCell ref="Q181:R181"/>
    <mergeCell ref="U181:AC181"/>
    <mergeCell ref="AD177:AF188"/>
    <mergeCell ref="A177:B188"/>
    <mergeCell ref="Q188:R188"/>
    <mergeCell ref="U188:AC188"/>
    <mergeCell ref="U180:AC180"/>
    <mergeCell ref="E185:N185"/>
    <mergeCell ref="Q182:R182"/>
    <mergeCell ref="A165:B167"/>
    <mergeCell ref="U185:AC185"/>
    <mergeCell ref="E187:N187"/>
    <mergeCell ref="AD156:AF156"/>
    <mergeCell ref="A150:B150"/>
    <mergeCell ref="C150:N150"/>
    <mergeCell ref="Q150:R150"/>
    <mergeCell ref="U150:AC150"/>
    <mergeCell ref="O150:P150"/>
    <mergeCell ref="S150:T150"/>
    <mergeCell ref="Q185:R185"/>
    <mergeCell ref="U187:AC187"/>
    <mergeCell ref="A157:B157"/>
    <mergeCell ref="A156:B156"/>
    <mergeCell ref="C156:N156"/>
    <mergeCell ref="S175:T176"/>
    <mergeCell ref="U175:AC176"/>
    <mergeCell ref="AD175:AF176"/>
    <mergeCell ref="A168:B168"/>
    <mergeCell ref="C168:N168"/>
    <mergeCell ref="O168:P168"/>
    <mergeCell ref="Q168:R168"/>
    <mergeCell ref="S168:T168"/>
    <mergeCell ref="U168:AC168"/>
    <mergeCell ref="A173:AF173"/>
    <mergeCell ref="A175:B176"/>
    <mergeCell ref="C175:N176"/>
    <mergeCell ref="D148:N148"/>
    <mergeCell ref="Q148:R148"/>
    <mergeCell ref="U148:AC148"/>
    <mergeCell ref="D149:N149"/>
    <mergeCell ref="Q158:R158"/>
    <mergeCell ref="S158:T158"/>
    <mergeCell ref="U158:AC158"/>
    <mergeCell ref="C157:N157"/>
    <mergeCell ref="Q156:R156"/>
    <mergeCell ref="Q157:R157"/>
    <mergeCell ref="Q155:R155"/>
    <mergeCell ref="S157:T157"/>
    <mergeCell ref="U157:AC157"/>
    <mergeCell ref="Q153:R153"/>
    <mergeCell ref="U153:AC153"/>
    <mergeCell ref="S155:T155"/>
    <mergeCell ref="O156:P156"/>
    <mergeCell ref="S156:T156"/>
    <mergeCell ref="U156:AC156"/>
    <mergeCell ref="A154:AF154"/>
    <mergeCell ref="A155:B155"/>
    <mergeCell ref="A153:B153"/>
    <mergeCell ref="C153:N153"/>
    <mergeCell ref="O153:P153"/>
    <mergeCell ref="Q146:R146"/>
    <mergeCell ref="D144:N144"/>
    <mergeCell ref="D143:N143"/>
    <mergeCell ref="Q145:R145"/>
    <mergeCell ref="Q139:R139"/>
    <mergeCell ref="AD151:AF151"/>
    <mergeCell ref="Q152:R152"/>
    <mergeCell ref="U152:AC152"/>
    <mergeCell ref="A151:B151"/>
    <mergeCell ref="C151:N151"/>
    <mergeCell ref="Q151:R151"/>
    <mergeCell ref="U151:AC151"/>
    <mergeCell ref="AD150:AF150"/>
    <mergeCell ref="O151:P151"/>
    <mergeCell ref="S151:T151"/>
    <mergeCell ref="U145:AC145"/>
    <mergeCell ref="AD152:AF152"/>
    <mergeCell ref="A152:B152"/>
    <mergeCell ref="C152:N152"/>
    <mergeCell ref="O152:P152"/>
    <mergeCell ref="S152:T152"/>
    <mergeCell ref="Q143:R143"/>
    <mergeCell ref="AD139:AF149"/>
    <mergeCell ref="D140:N140"/>
    <mergeCell ref="A139:B149"/>
    <mergeCell ref="C139:N139"/>
    <mergeCell ref="U147:AC147"/>
    <mergeCell ref="O139:P149"/>
    <mergeCell ref="S139:T149"/>
    <mergeCell ref="Q144:R144"/>
    <mergeCell ref="U144:AC144"/>
    <mergeCell ref="D145:N145"/>
    <mergeCell ref="U139:AC139"/>
    <mergeCell ref="D142:N142"/>
    <mergeCell ref="Q142:R142"/>
    <mergeCell ref="U142:AC142"/>
    <mergeCell ref="U146:AC146"/>
    <mergeCell ref="D147:N147"/>
    <mergeCell ref="Q147:R147"/>
    <mergeCell ref="Q149:R149"/>
    <mergeCell ref="U149:AC149"/>
    <mergeCell ref="U143:AC143"/>
    <mergeCell ref="Q140:R140"/>
    <mergeCell ref="U140:AC140"/>
    <mergeCell ref="D141:N141"/>
    <mergeCell ref="Q141:R141"/>
    <mergeCell ref="U141:AC141"/>
    <mergeCell ref="D146:N146"/>
    <mergeCell ref="AD133:AF135"/>
    <mergeCell ref="AD136:AF138"/>
    <mergeCell ref="D137:N137"/>
    <mergeCell ref="U138:AC138"/>
    <mergeCell ref="C133:N133"/>
    <mergeCell ref="Q133:R133"/>
    <mergeCell ref="U133:AC133"/>
    <mergeCell ref="U136:AC136"/>
    <mergeCell ref="A132:AF132"/>
    <mergeCell ref="U134:AC134"/>
    <mergeCell ref="U137:AC137"/>
    <mergeCell ref="A133:B135"/>
    <mergeCell ref="U135:AC135"/>
    <mergeCell ref="A131:B131"/>
    <mergeCell ref="A136:B138"/>
    <mergeCell ref="C136:N136"/>
    <mergeCell ref="Q136:R136"/>
    <mergeCell ref="O136:P138"/>
    <mergeCell ref="S136:T138"/>
    <mergeCell ref="S133:T135"/>
    <mergeCell ref="Q135:R135"/>
    <mergeCell ref="D138:N138"/>
    <mergeCell ref="Q138:R138"/>
    <mergeCell ref="O133:P135"/>
    <mergeCell ref="Q137:R137"/>
    <mergeCell ref="D135:N135"/>
    <mergeCell ref="D134:N134"/>
    <mergeCell ref="Q134:R134"/>
    <mergeCell ref="O131:P131"/>
    <mergeCell ref="Q131:R131"/>
    <mergeCell ref="A130:B130"/>
    <mergeCell ref="C130:N130"/>
    <mergeCell ref="O130:P130"/>
    <mergeCell ref="Q130:R130"/>
    <mergeCell ref="S130:T130"/>
    <mergeCell ref="D116:N116"/>
    <mergeCell ref="O115:P118"/>
    <mergeCell ref="C115:N115"/>
    <mergeCell ref="D118:N118"/>
    <mergeCell ref="A121:B121"/>
    <mergeCell ref="A129:B129"/>
    <mergeCell ref="Q123:R123"/>
    <mergeCell ref="S123:T123"/>
    <mergeCell ref="Q125:R125"/>
    <mergeCell ref="Q121:R121"/>
    <mergeCell ref="S121:T121"/>
    <mergeCell ref="A119:B119"/>
    <mergeCell ref="A122:B122"/>
    <mergeCell ref="D126:N126"/>
    <mergeCell ref="Q126:R126"/>
    <mergeCell ref="C129:N129"/>
    <mergeCell ref="O129:P129"/>
    <mergeCell ref="O124:P127"/>
    <mergeCell ref="S124:T127"/>
    <mergeCell ref="C122:N122"/>
    <mergeCell ref="D114:N114"/>
    <mergeCell ref="Q122:R122"/>
    <mergeCell ref="O122:P122"/>
    <mergeCell ref="Q112:R112"/>
    <mergeCell ref="S112:T112"/>
    <mergeCell ref="D113:AC113"/>
    <mergeCell ref="Q116:R116"/>
    <mergeCell ref="U115:AC115"/>
    <mergeCell ref="C121:N121"/>
    <mergeCell ref="U118:AC118"/>
    <mergeCell ref="U119:AC119"/>
    <mergeCell ref="U117:AC117"/>
    <mergeCell ref="S122:T122"/>
    <mergeCell ref="U122:AC122"/>
    <mergeCell ref="Q115:R115"/>
    <mergeCell ref="O121:P121"/>
    <mergeCell ref="S119:T119"/>
    <mergeCell ref="U112:AC112"/>
    <mergeCell ref="O119:P119"/>
    <mergeCell ref="D117:N117"/>
    <mergeCell ref="S128:T128"/>
    <mergeCell ref="AD131:AF131"/>
    <mergeCell ref="Q127:R127"/>
    <mergeCell ref="Q124:R124"/>
    <mergeCell ref="AD128:AF128"/>
    <mergeCell ref="AD130:AF130"/>
    <mergeCell ref="S129:T129"/>
    <mergeCell ref="U129:AC129"/>
    <mergeCell ref="AD129:AF129"/>
    <mergeCell ref="U124:AC124"/>
    <mergeCell ref="U128:AC128"/>
    <mergeCell ref="U126:AC126"/>
    <mergeCell ref="S131:T131"/>
    <mergeCell ref="U131:AC131"/>
    <mergeCell ref="U130:AC130"/>
    <mergeCell ref="C83:N83"/>
    <mergeCell ref="A83:B83"/>
    <mergeCell ref="O83:P83"/>
    <mergeCell ref="Q84:R84"/>
    <mergeCell ref="S83:T83"/>
    <mergeCell ref="U83:AC83"/>
    <mergeCell ref="Q83:R83"/>
    <mergeCell ref="AD82:AF82"/>
    <mergeCell ref="AD83:AF83"/>
    <mergeCell ref="S84:T84"/>
    <mergeCell ref="U84:AC84"/>
    <mergeCell ref="S82:T82"/>
    <mergeCell ref="U82:AC82"/>
    <mergeCell ref="A76:B76"/>
    <mergeCell ref="U75:AC75"/>
    <mergeCell ref="S70:T75"/>
    <mergeCell ref="S76:T76"/>
    <mergeCell ref="U76:AC76"/>
    <mergeCell ref="D74:N74"/>
    <mergeCell ref="Q74:R74"/>
    <mergeCell ref="U74:AC74"/>
    <mergeCell ref="A78:AF78"/>
    <mergeCell ref="Q70:R70"/>
    <mergeCell ref="Q75:R75"/>
    <mergeCell ref="Q73:R73"/>
    <mergeCell ref="U73:AC73"/>
    <mergeCell ref="C75:N75"/>
    <mergeCell ref="A62:B69"/>
    <mergeCell ref="C62:N62"/>
    <mergeCell ref="Q62:R62"/>
    <mergeCell ref="A70:B75"/>
    <mergeCell ref="C76:N76"/>
    <mergeCell ref="O76:P76"/>
    <mergeCell ref="Q76:R76"/>
    <mergeCell ref="AD70:AF75"/>
    <mergeCell ref="AD76:AF76"/>
    <mergeCell ref="D65:N65"/>
    <mergeCell ref="Q65:R65"/>
    <mergeCell ref="U65:AC65"/>
    <mergeCell ref="O62:P69"/>
    <mergeCell ref="D67:N67"/>
    <mergeCell ref="Q67:R67"/>
    <mergeCell ref="U67:AC67"/>
    <mergeCell ref="Q72:R72"/>
    <mergeCell ref="U72:AC72"/>
    <mergeCell ref="D72:N72"/>
    <mergeCell ref="U69:AC69"/>
    <mergeCell ref="D73:N73"/>
    <mergeCell ref="D71:N71"/>
    <mergeCell ref="Q71:R71"/>
    <mergeCell ref="Q63:R63"/>
    <mergeCell ref="C44:N44"/>
    <mergeCell ref="O44:P45"/>
    <mergeCell ref="Q44:R45"/>
    <mergeCell ref="D51:N51"/>
    <mergeCell ref="Q51:R51"/>
    <mergeCell ref="O46:P52"/>
    <mergeCell ref="D52:N52"/>
    <mergeCell ref="Q52:R52"/>
    <mergeCell ref="AD60:AF61"/>
    <mergeCell ref="Q49:R49"/>
    <mergeCell ref="Q50:R50"/>
    <mergeCell ref="U50:AC50"/>
    <mergeCell ref="U51:AC51"/>
    <mergeCell ref="U49:AC49"/>
    <mergeCell ref="U53:AC53"/>
    <mergeCell ref="D49:N49"/>
    <mergeCell ref="D50:N50"/>
    <mergeCell ref="A58:AF58"/>
    <mergeCell ref="A60:B61"/>
    <mergeCell ref="C60:N61"/>
    <mergeCell ref="O53:P53"/>
    <mergeCell ref="Q53:R53"/>
    <mergeCell ref="A55:AF55"/>
    <mergeCell ref="AD53:AF53"/>
    <mergeCell ref="A32:AF32"/>
    <mergeCell ref="P15:AE16"/>
    <mergeCell ref="B26:N30"/>
    <mergeCell ref="P25:AF27"/>
    <mergeCell ref="P21:R21"/>
    <mergeCell ref="U34:AC35"/>
    <mergeCell ref="S34:T35"/>
    <mergeCell ref="AD36:AF43"/>
    <mergeCell ref="D37:N37"/>
    <mergeCell ref="Q37:R37"/>
    <mergeCell ref="O36:P43"/>
    <mergeCell ref="S36:T43"/>
    <mergeCell ref="U36:AC36"/>
    <mergeCell ref="U38:AC38"/>
    <mergeCell ref="U42:AC42"/>
    <mergeCell ref="U43:AC43"/>
    <mergeCell ref="U40:AC40"/>
    <mergeCell ref="U41:AC41"/>
    <mergeCell ref="C16:E16"/>
    <mergeCell ref="B21:E21"/>
    <mergeCell ref="B20:E20"/>
    <mergeCell ref="B22:C22"/>
    <mergeCell ref="P19:R19"/>
    <mergeCell ref="P20:R20"/>
    <mergeCell ref="U37:AC37"/>
    <mergeCell ref="Q39:R39"/>
    <mergeCell ref="U39:AC39"/>
    <mergeCell ref="A36:B43"/>
    <mergeCell ref="C36:N36"/>
    <mergeCell ref="Q36:R36"/>
    <mergeCell ref="Q48:R48"/>
    <mergeCell ref="U48:AC48"/>
    <mergeCell ref="AD44:AF45"/>
    <mergeCell ref="U46:AC46"/>
    <mergeCell ref="U47:AC47"/>
    <mergeCell ref="D48:N48"/>
    <mergeCell ref="Q47:R47"/>
    <mergeCell ref="AD46:AF52"/>
    <mergeCell ref="S44:T45"/>
    <mergeCell ref="U44:AC45"/>
    <mergeCell ref="S46:T52"/>
    <mergeCell ref="U52:AC52"/>
    <mergeCell ref="C45:N45"/>
    <mergeCell ref="A46:B52"/>
    <mergeCell ref="C46:N46"/>
    <mergeCell ref="Q46:R46"/>
    <mergeCell ref="D47:N47"/>
    <mergeCell ref="A44:B45"/>
    <mergeCell ref="O34:P35"/>
    <mergeCell ref="Q34:R35"/>
    <mergeCell ref="Q42:R42"/>
    <mergeCell ref="D43:N43"/>
    <mergeCell ref="Q43:R43"/>
    <mergeCell ref="D40:N40"/>
    <mergeCell ref="Q40:R40"/>
    <mergeCell ref="D41:N41"/>
    <mergeCell ref="Q41:R41"/>
    <mergeCell ref="D39:N39"/>
    <mergeCell ref="C34:N35"/>
    <mergeCell ref="D38:N38"/>
    <mergeCell ref="Q38:R38"/>
    <mergeCell ref="D42:N42"/>
    <mergeCell ref="A1:AF1"/>
    <mergeCell ref="P7:AF8"/>
    <mergeCell ref="P11:AF12"/>
    <mergeCell ref="B5:E5"/>
    <mergeCell ref="F5:I5"/>
    <mergeCell ref="J5:M5"/>
    <mergeCell ref="B4:M4"/>
    <mergeCell ref="A34:B35"/>
    <mergeCell ref="AD34:AF35"/>
    <mergeCell ref="C9:E9"/>
    <mergeCell ref="C12:E12"/>
    <mergeCell ref="C13:E13"/>
    <mergeCell ref="C8:E8"/>
    <mergeCell ref="P4:AE4"/>
    <mergeCell ref="P5:AD5"/>
    <mergeCell ref="P6:AF6"/>
    <mergeCell ref="B24:N25"/>
    <mergeCell ref="A2:AF2"/>
    <mergeCell ref="C10:E10"/>
    <mergeCell ref="C14:E14"/>
    <mergeCell ref="C18:E18"/>
    <mergeCell ref="C17:E17"/>
    <mergeCell ref="B7:N7"/>
    <mergeCell ref="B11:N11"/>
    <mergeCell ref="A89:AF89"/>
    <mergeCell ref="AD80:AF81"/>
    <mergeCell ref="Q94:R95"/>
    <mergeCell ref="A92:AF92"/>
    <mergeCell ref="A94:B95"/>
    <mergeCell ref="C94:N95"/>
    <mergeCell ref="O94:P95"/>
    <mergeCell ref="D98:N98"/>
    <mergeCell ref="A86:AF86"/>
    <mergeCell ref="S80:T81"/>
    <mergeCell ref="U80:AC81"/>
    <mergeCell ref="O82:P82"/>
    <mergeCell ref="Q82:R82"/>
    <mergeCell ref="C80:N81"/>
    <mergeCell ref="O80:P81"/>
    <mergeCell ref="Q80:R81"/>
    <mergeCell ref="A80:B81"/>
    <mergeCell ref="A84:B84"/>
    <mergeCell ref="U96:AC96"/>
    <mergeCell ref="C84:N84"/>
    <mergeCell ref="O84:P84"/>
    <mergeCell ref="AD84:AF84"/>
    <mergeCell ref="A82:B82"/>
    <mergeCell ref="C82:N82"/>
    <mergeCell ref="AD62:AF69"/>
    <mergeCell ref="D66:N66"/>
    <mergeCell ref="Q66:R66"/>
    <mergeCell ref="U66:AC66"/>
    <mergeCell ref="D64:N64"/>
    <mergeCell ref="C70:N70"/>
    <mergeCell ref="AD119:AF119"/>
    <mergeCell ref="U108:AC108"/>
    <mergeCell ref="C124:N124"/>
    <mergeCell ref="Q114:R114"/>
    <mergeCell ref="A120:AF120"/>
    <mergeCell ref="S114:T114"/>
    <mergeCell ref="U114:AC114"/>
    <mergeCell ref="AD105:AF106"/>
    <mergeCell ref="O105:P106"/>
    <mergeCell ref="U105:AC106"/>
    <mergeCell ref="A107:AF107"/>
    <mergeCell ref="AD96:AF100"/>
    <mergeCell ref="U101:AC101"/>
    <mergeCell ref="S105:T106"/>
    <mergeCell ref="AD94:AF95"/>
    <mergeCell ref="S94:T95"/>
    <mergeCell ref="U94:AC95"/>
    <mergeCell ref="Q96:R96"/>
    <mergeCell ref="S53:T53"/>
    <mergeCell ref="Q68:R68"/>
    <mergeCell ref="U68:AC68"/>
    <mergeCell ref="C69:N69"/>
    <mergeCell ref="U70:AC70"/>
    <mergeCell ref="U71:AC71"/>
    <mergeCell ref="U63:AC63"/>
    <mergeCell ref="S62:T69"/>
    <mergeCell ref="D68:N68"/>
    <mergeCell ref="O60:P61"/>
    <mergeCell ref="Q60:R61"/>
    <mergeCell ref="S60:T61"/>
    <mergeCell ref="U60:AC61"/>
    <mergeCell ref="D63:N63"/>
    <mergeCell ref="U62:AC62"/>
    <mergeCell ref="Q69:R69"/>
    <mergeCell ref="Q64:R64"/>
    <mergeCell ref="U64:AC64"/>
    <mergeCell ref="O70:P75"/>
    <mergeCell ref="C53:N53"/>
    <mergeCell ref="S108:T108"/>
    <mergeCell ref="D112:N112"/>
    <mergeCell ref="A108:B114"/>
    <mergeCell ref="D109:AC109"/>
    <mergeCell ref="D110:N110"/>
    <mergeCell ref="O112:P112"/>
    <mergeCell ref="C108:N108"/>
    <mergeCell ref="U110:AC110"/>
    <mergeCell ref="D111:AC111"/>
    <mergeCell ref="O108:P108"/>
    <mergeCell ref="Q108:R108"/>
    <mergeCell ref="O110:P110"/>
    <mergeCell ref="Q110:R110"/>
    <mergeCell ref="S110:T110"/>
    <mergeCell ref="Q162:R163"/>
    <mergeCell ref="S162:T163"/>
    <mergeCell ref="U162:AC163"/>
    <mergeCell ref="AD162:AF163"/>
    <mergeCell ref="A158:B158"/>
    <mergeCell ref="C158:N158"/>
    <mergeCell ref="C165:N165"/>
    <mergeCell ref="O165:P167"/>
    <mergeCell ref="Q165:R165"/>
    <mergeCell ref="S165:T167"/>
    <mergeCell ref="A123:B123"/>
    <mergeCell ref="C123:N123"/>
    <mergeCell ref="O123:P123"/>
    <mergeCell ref="AD123:AF123"/>
    <mergeCell ref="S115:T118"/>
    <mergeCell ref="A115:B118"/>
    <mergeCell ref="AD122:AF122"/>
    <mergeCell ref="AD121:AF121"/>
    <mergeCell ref="AD157:AF157"/>
    <mergeCell ref="O157:P157"/>
    <mergeCell ref="U116:AC116"/>
    <mergeCell ref="A124:B127"/>
    <mergeCell ref="Q117:R117"/>
    <mergeCell ref="Q129:R129"/>
    <mergeCell ref="U125:AC125"/>
    <mergeCell ref="A128:B128"/>
    <mergeCell ref="C128:N128"/>
    <mergeCell ref="O128:P128"/>
    <mergeCell ref="Q128:R128"/>
    <mergeCell ref="AD115:AF118"/>
    <mergeCell ref="U123:AC123"/>
    <mergeCell ref="U127:AC127"/>
    <mergeCell ref="D127:N127"/>
    <mergeCell ref="C131:N131"/>
    <mergeCell ref="C155:N155"/>
    <mergeCell ref="O155:P155"/>
    <mergeCell ref="U155:AC155"/>
    <mergeCell ref="U165:AC165"/>
    <mergeCell ref="D166:N166"/>
    <mergeCell ref="Q166:R166"/>
    <mergeCell ref="U166:AC166"/>
    <mergeCell ref="A161:AF161"/>
    <mergeCell ref="AD164:AF164"/>
    <mergeCell ref="A164:B164"/>
    <mergeCell ref="AD165:AF167"/>
    <mergeCell ref="C164:N164"/>
    <mergeCell ref="O164:P164"/>
    <mergeCell ref="Q164:R164"/>
    <mergeCell ref="S164:T164"/>
    <mergeCell ref="U164:AC164"/>
    <mergeCell ref="Q167:R167"/>
    <mergeCell ref="U167:AC167"/>
    <mergeCell ref="AD158:AF158"/>
    <mergeCell ref="D167:N167"/>
    <mergeCell ref="A160:AF160"/>
    <mergeCell ref="A162:B163"/>
    <mergeCell ref="C162:N163"/>
    <mergeCell ref="O162:P163"/>
    <mergeCell ref="A96:B100"/>
    <mergeCell ref="U100:AC100"/>
    <mergeCell ref="Q97:R97"/>
    <mergeCell ref="A101:B101"/>
    <mergeCell ref="U121:AC121"/>
    <mergeCell ref="C119:N119"/>
    <mergeCell ref="Q119:R119"/>
    <mergeCell ref="Q118:R118"/>
    <mergeCell ref="Q100:R100"/>
    <mergeCell ref="U99:AC99"/>
    <mergeCell ref="Q98:R98"/>
    <mergeCell ref="U97:AC97"/>
    <mergeCell ref="A103:AF103"/>
    <mergeCell ref="C105:N106"/>
    <mergeCell ref="C101:N101"/>
    <mergeCell ref="O101:P101"/>
    <mergeCell ref="A105:B106"/>
    <mergeCell ref="Q101:R101"/>
    <mergeCell ref="S101:T101"/>
    <mergeCell ref="Q105:R106"/>
    <mergeCell ref="D100:N100"/>
    <mergeCell ref="U98:AC98"/>
    <mergeCell ref="AD108:AF114"/>
    <mergeCell ref="O114:P114"/>
    <mergeCell ref="S153:T153"/>
    <mergeCell ref="AD153:AF153"/>
    <mergeCell ref="AD155:AF155"/>
    <mergeCell ref="AD124:AF127"/>
    <mergeCell ref="D125:N125"/>
    <mergeCell ref="B6:E6"/>
    <mergeCell ref="A33:AF33"/>
    <mergeCell ref="A56:AF56"/>
    <mergeCell ref="A59:AF59"/>
    <mergeCell ref="A79:AF79"/>
    <mergeCell ref="A87:AF87"/>
    <mergeCell ref="A90:AF90"/>
    <mergeCell ref="A93:AF93"/>
    <mergeCell ref="A104:AF104"/>
    <mergeCell ref="B15:N15"/>
    <mergeCell ref="B19:E19"/>
    <mergeCell ref="AD101:AF101"/>
    <mergeCell ref="D97:N97"/>
    <mergeCell ref="D99:N99"/>
    <mergeCell ref="Q99:R99"/>
    <mergeCell ref="C96:N96"/>
    <mergeCell ref="O96:P100"/>
    <mergeCell ref="S96:T100"/>
    <mergeCell ref="A53:B53"/>
  </mergeCells>
  <dataValidations count="6">
    <dataValidation type="list" allowBlank="1" showInputMessage="1" showErrorMessage="1" sqref="Q128:R128 Q187:R187 Q121:R123" xr:uid="{00000000-0002-0000-0800-000001000000}">
      <formula1>$AK$215:$AK$218</formula1>
    </dataValidation>
    <dataValidation type="list" allowBlank="1" showInputMessage="1" showErrorMessage="1" sqref="Q129:R132 Q125:R127 Q179:R183 Q137:R138 Q134:R135 Q164:R164 Q155:R157 Q140:R153 Q185:R186 Q188:R188" xr:uid="{00000000-0002-0000-0800-000002000000}">
      <formula1>$AK$215:$AK$217</formula1>
    </dataValidation>
    <dataValidation type="list" allowBlank="1" showInputMessage="1" showErrorMessage="1" sqref="Q110:R110 Q119:R119 Q114:R114 Q112:R112 Q63:R68 Q116:Q118 R117:R118 Q71:R74" xr:uid="{00000000-0002-0000-0800-000003000000}">
      <formula1>$AK$211:$AK$214</formula1>
    </dataValidation>
    <dataValidation type="list" allowBlank="1" showInputMessage="1" showErrorMessage="1" sqref="Q82:Q83 Q97:R98 Q47:R47 Q52:R52 Q39:R45 Q100:R100" xr:uid="{00000000-0002-0000-0800-000004000000}">
      <formula1>$AK$206:$AK$209</formula1>
    </dataValidation>
    <dataValidation type="list" allowBlank="1" showInputMessage="1" showErrorMessage="1" sqref="Q37:R38 Q48:R51 Q99:R99" xr:uid="{00000000-0002-0000-0800-000005000000}">
      <formula1>$AK$206:$AK$210</formula1>
    </dataValidation>
    <dataValidation type="list" allowBlank="1" showInputMessage="1" showErrorMessage="1" sqref="Q166:R167" xr:uid="{6A95BA3E-525F-4AB3-86DF-E7BB8A419E19}">
      <formula1>$AK$203:$AK$205</formula1>
    </dataValidation>
  </dataValidations>
  <hyperlinks>
    <hyperlink ref="A198:E198" location="'Urine Module'!A1" display="- Urine module" xr:uid="{596246BB-7713-4EF7-9B01-A943E5E5B6EF}"/>
    <hyperlink ref="A198:F198" location="'General AMR Module'!A1" display="- General AMR module" xr:uid="{E18F690C-0DE0-44C0-819A-64CD86F1EA52}"/>
    <hyperlink ref="A199:E199" location="'Feces Module'!A1" display="- Feces module" xr:uid="{429E1CEE-09F8-43E2-BC97-995CD08D02FE}"/>
    <hyperlink ref="A200:E200" location="'Blood Module'!A1" display="- Blood module" xr:uid="{762BC0C8-5FBC-4C2A-927E-0D068820FFCD}"/>
    <hyperlink ref="A201:E201" location="'Genital Module'!A1" display="- Genital module" xr:uid="{31D1B3C8-AEC7-4F62-903A-F5BB63FE8905}"/>
    <hyperlink ref="A202:E202" location="'Pulmonary Module'!A1" display="- Pulmonary module" xr:uid="{DB632593-ECD9-4478-8E8E-917BD820AE92}"/>
    <hyperlink ref="A203:E203" location="'Wound Module'!A1" display="- Wound module" xr:uid="{E4313D80-C662-481E-8C67-6E3390EC1307}"/>
    <hyperlink ref="A199:F199" location="'Urine Module'!A1" display="- Urine module" xr:uid="{071C8883-46DB-4E8F-AA87-B1DCCA4DB3AA}"/>
  </hyperlinks>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AN287"/>
  <sheetViews>
    <sheetView showGridLines="0" zoomScaleNormal="100" zoomScaleSheetLayoutView="50" workbookViewId="0">
      <selection activeCell="AL15" sqref="AL15"/>
    </sheetView>
  </sheetViews>
  <sheetFormatPr baseColWidth="10" defaultColWidth="9.1640625" defaultRowHeight="14"/>
  <cols>
    <col min="1" max="34" width="5.5" style="95" customWidth="1"/>
    <col min="35" max="36" width="5.5" style="95" hidden="1" customWidth="1"/>
    <col min="37" max="37" width="5.5" style="95" customWidth="1"/>
    <col min="38" max="38" width="9.1640625" style="95" customWidth="1"/>
    <col min="39" max="16384" width="9.1640625" style="95"/>
  </cols>
  <sheetData>
    <row r="1" spans="1:37" ht="217" customHeight="1">
      <c r="A1" s="534" t="s">
        <v>2279</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row>
    <row r="2" spans="1:37" ht="33.75" customHeight="1">
      <c r="A2" s="533" t="s">
        <v>1880</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row>
    <row r="3" spans="1:37" ht="13.5" customHeight="1">
      <c r="A3" s="174"/>
      <c r="B3" s="174"/>
      <c r="C3" s="174"/>
      <c r="D3" s="174"/>
      <c r="E3" s="174"/>
      <c r="F3" s="174"/>
      <c r="G3" s="174"/>
      <c r="H3" s="174"/>
      <c r="I3" s="174"/>
      <c r="J3" s="174"/>
      <c r="K3" s="174"/>
      <c r="L3" s="174"/>
      <c r="M3" s="174"/>
      <c r="N3" s="174"/>
      <c r="O3" s="174"/>
      <c r="P3" s="174"/>
      <c r="Q3" s="174"/>
      <c r="R3" s="174"/>
      <c r="S3" s="174"/>
      <c r="T3" s="174"/>
      <c r="U3" s="174"/>
      <c r="V3" s="174"/>
      <c r="W3" s="175"/>
      <c r="X3" s="175"/>
      <c r="Y3" s="175"/>
      <c r="Z3" s="175"/>
      <c r="AA3" s="175"/>
      <c r="AB3" s="175"/>
      <c r="AC3" s="175"/>
      <c r="AD3" s="175"/>
      <c r="AE3" s="175"/>
      <c r="AF3" s="175"/>
    </row>
    <row r="4" spans="1:37" ht="13.5" customHeight="1">
      <c r="A4" s="105" t="s">
        <v>347</v>
      </c>
      <c r="B4" s="583" t="s">
        <v>348</v>
      </c>
      <c r="C4" s="583"/>
      <c r="D4" s="583"/>
      <c r="E4" s="583"/>
      <c r="F4" s="583"/>
      <c r="G4" s="583"/>
      <c r="H4" s="583"/>
      <c r="I4" s="583"/>
      <c r="J4" s="583"/>
      <c r="K4" s="583"/>
      <c r="L4" s="583"/>
      <c r="M4" s="583"/>
      <c r="N4" s="583"/>
      <c r="O4" s="583"/>
      <c r="P4" s="583"/>
      <c r="Q4" s="583"/>
      <c r="R4" s="583"/>
      <c r="S4" s="583"/>
      <c r="T4" s="583"/>
      <c r="U4" s="583"/>
      <c r="V4" s="583"/>
    </row>
    <row r="5" spans="1:37" ht="13.5" customHeight="1">
      <c r="B5" s="449" t="s">
        <v>58</v>
      </c>
      <c r="C5" s="449"/>
      <c r="D5" s="848"/>
      <c r="E5" s="848"/>
      <c r="F5" s="848"/>
      <c r="G5" s="848"/>
      <c r="H5" s="848"/>
      <c r="I5" s="848"/>
      <c r="J5" s="848"/>
      <c r="K5" s="848"/>
      <c r="L5" s="848"/>
      <c r="M5" s="192" t="s">
        <v>349</v>
      </c>
      <c r="N5" s="848"/>
      <c r="O5" s="848"/>
      <c r="P5" s="848"/>
      <c r="Q5" s="848"/>
      <c r="R5" s="848"/>
      <c r="S5" s="848"/>
      <c r="T5" s="848"/>
      <c r="U5" s="848"/>
      <c r="V5" s="848"/>
      <c r="AH5" s="108"/>
    </row>
    <row r="6" spans="1:37" ht="13.5" customHeight="1">
      <c r="B6" s="449" t="s">
        <v>350</v>
      </c>
      <c r="C6" s="449"/>
      <c r="D6" s="848"/>
      <c r="E6" s="848"/>
      <c r="F6" s="848"/>
      <c r="G6" s="848"/>
      <c r="H6" s="848"/>
      <c r="I6" s="848"/>
      <c r="J6" s="848"/>
      <c r="K6" s="848"/>
      <c r="L6" s="848"/>
      <c r="M6" s="848"/>
      <c r="N6" s="848"/>
      <c r="O6" s="848"/>
      <c r="P6" s="848"/>
      <c r="Q6" s="848"/>
      <c r="R6" s="848"/>
      <c r="S6" s="848"/>
      <c r="T6" s="848"/>
      <c r="U6" s="848"/>
      <c r="V6" s="848"/>
      <c r="AH6" s="108"/>
    </row>
    <row r="7" spans="1:37" ht="13.5" customHeight="1">
      <c r="B7" s="111"/>
      <c r="C7" s="111"/>
      <c r="D7" s="111"/>
      <c r="E7" s="111"/>
      <c r="F7" s="111"/>
      <c r="G7" s="111"/>
      <c r="H7" s="111"/>
      <c r="I7" s="111"/>
      <c r="J7" s="111"/>
      <c r="K7" s="111"/>
      <c r="L7" s="111"/>
      <c r="M7" s="111"/>
      <c r="N7" s="111"/>
      <c r="O7" s="111"/>
      <c r="P7" s="111"/>
      <c r="Q7" s="111"/>
      <c r="R7" s="111"/>
      <c r="S7" s="111"/>
      <c r="T7" s="111"/>
      <c r="U7" s="111"/>
      <c r="W7" s="193"/>
      <c r="X7" s="193"/>
      <c r="Y7" s="193"/>
      <c r="Z7" s="193"/>
      <c r="AA7" s="193"/>
      <c r="AB7" s="193"/>
      <c r="AC7" s="193"/>
      <c r="AD7" s="193"/>
      <c r="AE7" s="193"/>
      <c r="AF7" s="193"/>
      <c r="AK7" s="93"/>
    </row>
    <row r="8" spans="1:37" ht="39.75" customHeight="1">
      <c r="A8" s="105" t="s">
        <v>351</v>
      </c>
      <c r="B8" s="105" t="s">
        <v>352</v>
      </c>
      <c r="C8" s="194"/>
      <c r="D8" s="194"/>
      <c r="E8" s="194"/>
      <c r="F8" s="194"/>
      <c r="G8" s="194"/>
      <c r="H8" s="194"/>
      <c r="I8" s="194"/>
      <c r="J8" s="195"/>
      <c r="K8" s="195"/>
      <c r="L8" s="195"/>
      <c r="M8" s="195"/>
      <c r="N8" s="195"/>
      <c r="O8" s="195"/>
      <c r="P8" s="195"/>
      <c r="Q8" s="195"/>
      <c r="R8" s="111"/>
      <c r="S8" s="95" t="s">
        <v>73</v>
      </c>
      <c r="T8" s="820" t="s">
        <v>1532</v>
      </c>
      <c r="U8" s="820"/>
      <c r="V8" s="820"/>
      <c r="W8" s="820"/>
      <c r="X8" s="820"/>
      <c r="Y8" s="820"/>
      <c r="Z8" s="820"/>
      <c r="AA8" s="820"/>
      <c r="AB8" s="820"/>
      <c r="AC8" s="820"/>
      <c r="AD8" s="820"/>
      <c r="AE8" s="820"/>
      <c r="AF8" s="820"/>
      <c r="AK8" s="93"/>
    </row>
    <row r="9" spans="1:37" ht="13.5" customHeight="1">
      <c r="B9" s="847"/>
      <c r="C9" s="847"/>
      <c r="D9" s="847"/>
      <c r="E9" s="847"/>
      <c r="F9" s="847" t="s">
        <v>350</v>
      </c>
      <c r="G9" s="847"/>
      <c r="H9" s="847"/>
      <c r="I9" s="847"/>
      <c r="J9" s="847" t="s">
        <v>58</v>
      </c>
      <c r="K9" s="847"/>
      <c r="L9" s="847"/>
      <c r="M9" s="847"/>
      <c r="N9" s="847" t="s">
        <v>353</v>
      </c>
      <c r="O9" s="847"/>
      <c r="P9" s="847"/>
      <c r="Q9" s="847"/>
      <c r="R9" s="147"/>
      <c r="S9" s="95" t="s">
        <v>73</v>
      </c>
      <c r="T9" s="460" t="s">
        <v>1537</v>
      </c>
      <c r="U9" s="460"/>
      <c r="V9" s="460"/>
      <c r="W9" s="460"/>
      <c r="X9" s="460"/>
      <c r="Y9" s="460"/>
      <c r="Z9" s="460"/>
      <c r="AA9" s="460"/>
      <c r="AB9" s="460"/>
      <c r="AC9" s="460"/>
      <c r="AD9" s="460"/>
      <c r="AE9" s="460"/>
      <c r="AF9" s="460"/>
      <c r="AK9" s="196"/>
    </row>
    <row r="10" spans="1:37" ht="27" customHeight="1">
      <c r="B10" s="700"/>
      <c r="C10" s="701"/>
      <c r="D10" s="701"/>
      <c r="E10" s="702"/>
      <c r="F10" s="106" t="s">
        <v>204</v>
      </c>
      <c r="G10" s="106" t="s">
        <v>205</v>
      </c>
      <c r="H10" s="106" t="s">
        <v>206</v>
      </c>
      <c r="I10" s="106" t="s">
        <v>207</v>
      </c>
      <c r="J10" s="106" t="s">
        <v>204</v>
      </c>
      <c r="K10" s="106" t="s">
        <v>205</v>
      </c>
      <c r="L10" s="106" t="s">
        <v>206</v>
      </c>
      <c r="M10" s="106" t="s">
        <v>207</v>
      </c>
      <c r="N10" s="106" t="s">
        <v>204</v>
      </c>
      <c r="O10" s="106" t="s">
        <v>205</v>
      </c>
      <c r="P10" s="106" t="s">
        <v>206</v>
      </c>
      <c r="Q10" s="106" t="s">
        <v>207</v>
      </c>
      <c r="R10" s="197" t="s">
        <v>121</v>
      </c>
      <c r="S10" s="95" t="s">
        <v>73</v>
      </c>
      <c r="T10" s="460" t="s">
        <v>1533</v>
      </c>
      <c r="U10" s="460"/>
      <c r="V10" s="460"/>
      <c r="W10" s="460"/>
      <c r="X10" s="460"/>
      <c r="Y10" s="460"/>
      <c r="Z10" s="460"/>
      <c r="AA10" s="460"/>
      <c r="AB10" s="460"/>
      <c r="AC10" s="460"/>
      <c r="AD10" s="460"/>
      <c r="AE10" s="460"/>
      <c r="AF10" s="460"/>
      <c r="AK10" s="93"/>
    </row>
    <row r="11" spans="1:37" ht="13.5" customHeight="1">
      <c r="B11" s="503" t="s">
        <v>208</v>
      </c>
      <c r="C11" s="504"/>
      <c r="D11" s="504"/>
      <c r="E11" s="504"/>
      <c r="F11" s="504"/>
      <c r="G11" s="504"/>
      <c r="H11" s="504"/>
      <c r="I11" s="504"/>
      <c r="J11" s="504"/>
      <c r="K11" s="504"/>
      <c r="L11" s="504"/>
      <c r="M11" s="504"/>
      <c r="N11" s="504"/>
      <c r="O11" s="504"/>
      <c r="P11" s="504"/>
      <c r="Q11" s="504"/>
      <c r="R11" s="505"/>
      <c r="S11" s="95" t="s">
        <v>73</v>
      </c>
      <c r="T11" s="460" t="s">
        <v>1534</v>
      </c>
      <c r="U11" s="460"/>
      <c r="V11" s="460"/>
      <c r="W11" s="460"/>
      <c r="X11" s="460"/>
      <c r="Y11" s="460"/>
      <c r="Z11" s="460"/>
      <c r="AA11" s="460"/>
      <c r="AB11" s="460"/>
      <c r="AC11" s="460"/>
      <c r="AD11" s="460"/>
      <c r="AE11" s="460"/>
      <c r="AF11" s="460"/>
      <c r="AG11" s="109"/>
    </row>
    <row r="12" spans="1:37" ht="13.5" customHeight="1">
      <c r="B12" s="120"/>
      <c r="C12" s="683" t="s">
        <v>66</v>
      </c>
      <c r="D12" s="683"/>
      <c r="E12" s="684"/>
      <c r="F12" s="77"/>
      <c r="G12" s="77"/>
      <c r="H12" s="77"/>
      <c r="I12" s="77"/>
      <c r="J12" s="77"/>
      <c r="K12" s="77"/>
      <c r="L12" s="77"/>
      <c r="M12" s="77"/>
      <c r="N12" s="77"/>
      <c r="O12" s="77"/>
      <c r="P12" s="77"/>
      <c r="Q12" s="77"/>
      <c r="R12" s="147">
        <f>SUM(F12:Q12)</f>
        <v>0</v>
      </c>
      <c r="T12" s="460"/>
      <c r="U12" s="460"/>
      <c r="V12" s="460"/>
      <c r="W12" s="460"/>
      <c r="X12" s="460"/>
      <c r="Y12" s="460"/>
      <c r="Z12" s="460"/>
      <c r="AA12" s="460"/>
      <c r="AB12" s="460"/>
      <c r="AC12" s="460"/>
      <c r="AD12" s="460"/>
      <c r="AE12" s="460"/>
      <c r="AF12" s="460"/>
      <c r="AG12" s="109"/>
    </row>
    <row r="13" spans="1:37" ht="27" customHeight="1">
      <c r="B13" s="120"/>
      <c r="C13" s="807" t="s">
        <v>1407</v>
      </c>
      <c r="D13" s="807"/>
      <c r="E13" s="808"/>
      <c r="F13" s="77"/>
      <c r="G13" s="77"/>
      <c r="H13" s="77"/>
      <c r="I13" s="77"/>
      <c r="J13" s="77"/>
      <c r="K13" s="77"/>
      <c r="L13" s="77"/>
      <c r="M13" s="77"/>
      <c r="N13" s="77"/>
      <c r="O13" s="77"/>
      <c r="P13" s="77"/>
      <c r="Q13" s="77"/>
      <c r="R13" s="147">
        <f>SUM(F13:Q13)</f>
        <v>0</v>
      </c>
      <c r="T13" s="119"/>
      <c r="U13" s="119"/>
      <c r="V13" s="119"/>
      <c r="W13" s="119"/>
      <c r="X13" s="119"/>
      <c r="Y13" s="119"/>
      <c r="Z13" s="119"/>
      <c r="AA13" s="119"/>
      <c r="AB13" s="119"/>
      <c r="AC13" s="119"/>
      <c r="AD13" s="119"/>
      <c r="AE13" s="119"/>
      <c r="AF13" s="119"/>
      <c r="AG13" s="109"/>
    </row>
    <row r="14" spans="1:37" ht="13.5" customHeight="1">
      <c r="B14" s="120"/>
      <c r="C14" s="683" t="s">
        <v>67</v>
      </c>
      <c r="D14" s="683"/>
      <c r="E14" s="684"/>
      <c r="F14" s="77"/>
      <c r="G14" s="77"/>
      <c r="H14" s="77"/>
      <c r="I14" s="77"/>
      <c r="J14" s="77"/>
      <c r="K14" s="77"/>
      <c r="L14" s="77"/>
      <c r="M14" s="77"/>
      <c r="N14" s="77"/>
      <c r="O14" s="77"/>
      <c r="P14" s="77"/>
      <c r="Q14" s="77"/>
      <c r="R14" s="147">
        <f t="shared" ref="R14:R49" si="0">SUM(F14:Q14)</f>
        <v>0</v>
      </c>
      <c r="U14" s="109"/>
      <c r="V14" s="109"/>
      <c r="W14" s="109"/>
      <c r="X14" s="109"/>
      <c r="Y14" s="109"/>
      <c r="Z14" s="109"/>
      <c r="AA14" s="109"/>
      <c r="AB14" s="109"/>
      <c r="AC14" s="109"/>
      <c r="AD14" s="109"/>
      <c r="AE14" s="109"/>
      <c r="AF14" s="109"/>
    </row>
    <row r="15" spans="1:37" ht="13.5" customHeight="1">
      <c r="B15" s="120"/>
      <c r="C15" s="683" t="s">
        <v>1406</v>
      </c>
      <c r="D15" s="683"/>
      <c r="E15" s="684"/>
      <c r="F15" s="77"/>
      <c r="G15" s="77"/>
      <c r="H15" s="77"/>
      <c r="I15" s="77"/>
      <c r="J15" s="77"/>
      <c r="K15" s="77"/>
      <c r="L15" s="77"/>
      <c r="M15" s="77"/>
      <c r="N15" s="77"/>
      <c r="O15" s="77"/>
      <c r="P15" s="77"/>
      <c r="Q15" s="77"/>
      <c r="R15" s="147">
        <f t="shared" si="0"/>
        <v>0</v>
      </c>
      <c r="U15" s="109"/>
      <c r="V15" s="109"/>
      <c r="W15" s="109"/>
      <c r="X15" s="109"/>
      <c r="Y15" s="109"/>
      <c r="Z15" s="109"/>
      <c r="AA15" s="109"/>
      <c r="AB15" s="109"/>
      <c r="AC15" s="109"/>
      <c r="AD15" s="109"/>
      <c r="AE15" s="109"/>
      <c r="AF15" s="109"/>
    </row>
    <row r="16" spans="1:37" ht="13.5" customHeight="1">
      <c r="B16" s="120"/>
      <c r="C16" s="683" t="s">
        <v>62</v>
      </c>
      <c r="D16" s="683"/>
      <c r="E16" s="684"/>
      <c r="F16" s="77"/>
      <c r="G16" s="77"/>
      <c r="H16" s="77"/>
      <c r="I16" s="77"/>
      <c r="J16" s="77"/>
      <c r="K16" s="77"/>
      <c r="L16" s="77"/>
      <c r="M16" s="77"/>
      <c r="N16" s="77"/>
      <c r="O16" s="77"/>
      <c r="P16" s="77"/>
      <c r="Q16" s="77"/>
      <c r="R16" s="147">
        <f t="shared" si="0"/>
        <v>0</v>
      </c>
    </row>
    <row r="17" spans="2:32" ht="13.5" customHeight="1">
      <c r="B17" s="120"/>
      <c r="C17" s="683" t="s">
        <v>63</v>
      </c>
      <c r="D17" s="683"/>
      <c r="E17" s="684"/>
      <c r="F17" s="77"/>
      <c r="G17" s="77"/>
      <c r="H17" s="77"/>
      <c r="I17" s="77"/>
      <c r="J17" s="77"/>
      <c r="K17" s="77"/>
      <c r="L17" s="77"/>
      <c r="M17" s="77"/>
      <c r="N17" s="77"/>
      <c r="O17" s="77"/>
      <c r="P17" s="77"/>
      <c r="Q17" s="77"/>
      <c r="R17" s="147">
        <f t="shared" si="0"/>
        <v>0</v>
      </c>
    </row>
    <row r="18" spans="2:32" ht="13.5" customHeight="1">
      <c r="B18" s="120"/>
      <c r="C18" s="683" t="s">
        <v>68</v>
      </c>
      <c r="D18" s="683"/>
      <c r="E18" s="684"/>
      <c r="F18" s="77"/>
      <c r="G18" s="77"/>
      <c r="H18" s="77"/>
      <c r="I18" s="77"/>
      <c r="J18" s="77"/>
      <c r="K18" s="77"/>
      <c r="L18" s="77"/>
      <c r="M18" s="77"/>
      <c r="N18" s="77"/>
      <c r="O18" s="77"/>
      <c r="P18" s="77"/>
      <c r="Q18" s="77"/>
      <c r="R18" s="147">
        <f t="shared" si="0"/>
        <v>0</v>
      </c>
      <c r="U18" s="109"/>
      <c r="V18" s="109"/>
      <c r="W18" s="109"/>
      <c r="X18" s="109"/>
      <c r="Y18" s="109"/>
    </row>
    <row r="19" spans="2:32" ht="13.5" customHeight="1">
      <c r="B19" s="123"/>
      <c r="C19" s="698" t="s">
        <v>64</v>
      </c>
      <c r="D19" s="698"/>
      <c r="E19" s="699"/>
      <c r="F19" s="15"/>
      <c r="G19" s="15"/>
      <c r="H19" s="15"/>
      <c r="I19" s="15"/>
      <c r="J19" s="15"/>
      <c r="K19" s="15"/>
      <c r="L19" s="15"/>
      <c r="M19" s="15"/>
      <c r="N19" s="15"/>
      <c r="O19" s="15"/>
      <c r="P19" s="15"/>
      <c r="Q19" s="15"/>
      <c r="R19" s="146">
        <f t="shared" si="0"/>
        <v>0</v>
      </c>
    </row>
    <row r="20" spans="2:32" ht="13.5" customHeight="1">
      <c r="B20" s="120"/>
      <c r="C20" s="504" t="s">
        <v>1346</v>
      </c>
      <c r="D20" s="504"/>
      <c r="E20" s="504"/>
      <c r="F20" s="504"/>
      <c r="G20" s="504"/>
      <c r="H20" s="504"/>
      <c r="I20" s="504"/>
      <c r="J20" s="504"/>
      <c r="K20" s="504"/>
      <c r="L20" s="504"/>
      <c r="M20" s="504"/>
      <c r="N20" s="504"/>
      <c r="O20" s="504"/>
      <c r="P20" s="504"/>
      <c r="Q20" s="504"/>
      <c r="R20" s="505"/>
    </row>
    <row r="21" spans="2:32" ht="13.5" customHeight="1">
      <c r="B21" s="135"/>
      <c r="C21" s="846" t="s">
        <v>1408</v>
      </c>
      <c r="D21" s="689"/>
      <c r="E21" s="714"/>
      <c r="F21" s="39"/>
      <c r="G21" s="39"/>
      <c r="H21" s="39"/>
      <c r="I21" s="39"/>
      <c r="J21" s="39"/>
      <c r="K21" s="39"/>
      <c r="L21" s="39"/>
      <c r="M21" s="39"/>
      <c r="N21" s="39"/>
      <c r="O21" s="39"/>
      <c r="P21" s="39"/>
      <c r="Q21" s="39"/>
      <c r="R21" s="145">
        <f t="shared" si="0"/>
        <v>0</v>
      </c>
    </row>
    <row r="22" spans="2:32" ht="13.5" customHeight="1">
      <c r="B22" s="120"/>
      <c r="C22" s="690" t="s">
        <v>1409</v>
      </c>
      <c r="D22" s="504"/>
      <c r="E22" s="505"/>
      <c r="F22" s="77"/>
      <c r="G22" s="77"/>
      <c r="H22" s="77"/>
      <c r="I22" s="77"/>
      <c r="J22" s="77"/>
      <c r="K22" s="77"/>
      <c r="L22" s="77"/>
      <c r="M22" s="77"/>
      <c r="N22" s="77"/>
      <c r="O22" s="77"/>
      <c r="P22" s="77"/>
      <c r="Q22" s="77"/>
      <c r="R22" s="147">
        <f t="shared" si="0"/>
        <v>0</v>
      </c>
    </row>
    <row r="23" spans="2:32" ht="13.5" customHeight="1">
      <c r="B23" s="120"/>
      <c r="C23" s="690" t="s">
        <v>1410</v>
      </c>
      <c r="D23" s="504"/>
      <c r="E23" s="505"/>
      <c r="F23" s="77"/>
      <c r="G23" s="77"/>
      <c r="H23" s="77"/>
      <c r="I23" s="77"/>
      <c r="J23" s="77"/>
      <c r="K23" s="77"/>
      <c r="L23" s="77"/>
      <c r="M23" s="77"/>
      <c r="N23" s="77"/>
      <c r="O23" s="77"/>
      <c r="P23" s="77"/>
      <c r="Q23" s="77"/>
      <c r="R23" s="147">
        <f t="shared" si="0"/>
        <v>0</v>
      </c>
    </row>
    <row r="24" spans="2:32" ht="13.5" customHeight="1">
      <c r="B24" s="503" t="s">
        <v>209</v>
      </c>
      <c r="C24" s="504"/>
      <c r="D24" s="504"/>
      <c r="E24" s="504"/>
      <c r="F24" s="504"/>
      <c r="G24" s="504"/>
      <c r="H24" s="504"/>
      <c r="I24" s="504"/>
      <c r="J24" s="504"/>
      <c r="K24" s="504"/>
      <c r="L24" s="504"/>
      <c r="M24" s="504"/>
      <c r="N24" s="504"/>
      <c r="O24" s="504"/>
      <c r="P24" s="504"/>
      <c r="Q24" s="504"/>
      <c r="R24" s="505"/>
      <c r="S24" s="95" t="s">
        <v>73</v>
      </c>
      <c r="T24" s="460" t="s">
        <v>1535</v>
      </c>
      <c r="U24" s="460"/>
      <c r="V24" s="460"/>
      <c r="W24" s="460"/>
      <c r="X24" s="460"/>
      <c r="Y24" s="460"/>
      <c r="Z24" s="460"/>
      <c r="AA24" s="460"/>
      <c r="AB24" s="460"/>
      <c r="AC24" s="460"/>
      <c r="AD24" s="460"/>
      <c r="AE24" s="460"/>
      <c r="AF24" s="460"/>
    </row>
    <row r="25" spans="2:32" ht="13.5" customHeight="1">
      <c r="B25" s="120"/>
      <c r="C25" s="683" t="s">
        <v>66</v>
      </c>
      <c r="D25" s="683"/>
      <c r="E25" s="684"/>
      <c r="F25" s="77"/>
      <c r="G25" s="77"/>
      <c r="H25" s="77"/>
      <c r="I25" s="77"/>
      <c r="J25" s="77"/>
      <c r="K25" s="77"/>
      <c r="L25" s="77"/>
      <c r="M25" s="77"/>
      <c r="N25" s="77"/>
      <c r="O25" s="77"/>
      <c r="P25" s="77"/>
      <c r="Q25" s="77"/>
      <c r="R25" s="147">
        <f t="shared" si="0"/>
        <v>0</v>
      </c>
      <c r="T25" s="460"/>
      <c r="U25" s="460"/>
      <c r="V25" s="460"/>
      <c r="W25" s="460"/>
      <c r="X25" s="460"/>
      <c r="Y25" s="460"/>
      <c r="Z25" s="460"/>
      <c r="AA25" s="460"/>
      <c r="AB25" s="460"/>
      <c r="AC25" s="460"/>
      <c r="AD25" s="460"/>
      <c r="AE25" s="460"/>
      <c r="AF25" s="460"/>
    </row>
    <row r="26" spans="2:32" ht="27" customHeight="1">
      <c r="B26" s="120"/>
      <c r="C26" s="807" t="s">
        <v>1407</v>
      </c>
      <c r="D26" s="807"/>
      <c r="E26" s="808"/>
      <c r="F26" s="77"/>
      <c r="G26" s="77"/>
      <c r="H26" s="77"/>
      <c r="I26" s="77"/>
      <c r="J26" s="77"/>
      <c r="K26" s="77"/>
      <c r="L26" s="77"/>
      <c r="M26" s="77"/>
      <c r="N26" s="77"/>
      <c r="O26" s="77"/>
      <c r="P26" s="77"/>
      <c r="Q26" s="77"/>
      <c r="R26" s="147">
        <f t="shared" si="0"/>
        <v>0</v>
      </c>
      <c r="T26" s="119"/>
      <c r="U26" s="119"/>
      <c r="V26" s="119"/>
      <c r="W26" s="119"/>
      <c r="X26" s="119"/>
      <c r="Y26" s="119"/>
      <c r="Z26" s="119"/>
      <c r="AA26" s="119"/>
      <c r="AB26" s="119"/>
      <c r="AC26" s="119"/>
      <c r="AD26" s="119"/>
      <c r="AE26" s="119"/>
      <c r="AF26" s="119"/>
    </row>
    <row r="27" spans="2:32" ht="13.5" customHeight="1">
      <c r="B27" s="120"/>
      <c r="C27" s="683" t="s">
        <v>67</v>
      </c>
      <c r="D27" s="683"/>
      <c r="E27" s="684"/>
      <c r="F27" s="77"/>
      <c r="G27" s="77"/>
      <c r="H27" s="77"/>
      <c r="I27" s="77"/>
      <c r="J27" s="77"/>
      <c r="K27" s="77"/>
      <c r="L27" s="77"/>
      <c r="M27" s="77"/>
      <c r="N27" s="77"/>
      <c r="O27" s="77"/>
      <c r="P27" s="77"/>
      <c r="Q27" s="77"/>
      <c r="R27" s="147">
        <f t="shared" si="0"/>
        <v>0</v>
      </c>
    </row>
    <row r="28" spans="2:32" ht="13.5" customHeight="1">
      <c r="B28" s="120"/>
      <c r="C28" s="683" t="s">
        <v>1406</v>
      </c>
      <c r="D28" s="683"/>
      <c r="E28" s="684"/>
      <c r="F28" s="77"/>
      <c r="G28" s="77"/>
      <c r="H28" s="77"/>
      <c r="I28" s="77"/>
      <c r="J28" s="77"/>
      <c r="K28" s="77"/>
      <c r="L28" s="77"/>
      <c r="M28" s="77"/>
      <c r="N28" s="77"/>
      <c r="O28" s="77"/>
      <c r="P28" s="77"/>
      <c r="Q28" s="77"/>
      <c r="R28" s="147">
        <f t="shared" si="0"/>
        <v>0</v>
      </c>
      <c r="U28" s="109"/>
      <c r="V28" s="109"/>
      <c r="W28" s="109"/>
      <c r="X28" s="109"/>
      <c r="Y28" s="109"/>
      <c r="Z28" s="109"/>
      <c r="AA28" s="109"/>
      <c r="AB28" s="109"/>
      <c r="AC28" s="109"/>
      <c r="AD28" s="109"/>
      <c r="AE28" s="109"/>
      <c r="AF28" s="109"/>
    </row>
    <row r="29" spans="2:32" ht="13.5" customHeight="1">
      <c r="B29" s="120"/>
      <c r="C29" s="683" t="s">
        <v>62</v>
      </c>
      <c r="D29" s="683"/>
      <c r="E29" s="684"/>
      <c r="F29" s="77"/>
      <c r="G29" s="77"/>
      <c r="H29" s="77"/>
      <c r="I29" s="77"/>
      <c r="J29" s="77"/>
      <c r="K29" s="77"/>
      <c r="L29" s="77"/>
      <c r="M29" s="77"/>
      <c r="N29" s="77"/>
      <c r="O29" s="77"/>
      <c r="P29" s="77"/>
      <c r="Q29" s="77"/>
      <c r="R29" s="147">
        <f t="shared" si="0"/>
        <v>0</v>
      </c>
    </row>
    <row r="30" spans="2:32" ht="13.5" customHeight="1">
      <c r="B30" s="120"/>
      <c r="C30" s="683" t="s">
        <v>63</v>
      </c>
      <c r="D30" s="683"/>
      <c r="E30" s="684"/>
      <c r="F30" s="77"/>
      <c r="G30" s="77"/>
      <c r="H30" s="77"/>
      <c r="I30" s="77"/>
      <c r="J30" s="77"/>
      <c r="K30" s="77"/>
      <c r="L30" s="77"/>
      <c r="M30" s="77"/>
      <c r="N30" s="77"/>
      <c r="O30" s="77"/>
      <c r="P30" s="77"/>
      <c r="Q30" s="77"/>
      <c r="R30" s="147">
        <f t="shared" si="0"/>
        <v>0</v>
      </c>
    </row>
    <row r="31" spans="2:32" ht="13.5" customHeight="1">
      <c r="B31" s="120"/>
      <c r="C31" s="683" t="s">
        <v>68</v>
      </c>
      <c r="D31" s="683"/>
      <c r="E31" s="684"/>
      <c r="F31" s="77"/>
      <c r="G31" s="77"/>
      <c r="H31" s="77"/>
      <c r="I31" s="77"/>
      <c r="J31" s="77"/>
      <c r="K31" s="77"/>
      <c r="L31" s="77"/>
      <c r="M31" s="77"/>
      <c r="N31" s="77"/>
      <c r="O31" s="77"/>
      <c r="P31" s="77"/>
      <c r="Q31" s="77"/>
      <c r="R31" s="147">
        <f t="shared" si="0"/>
        <v>0</v>
      </c>
    </row>
    <row r="32" spans="2:32" ht="13.5" customHeight="1">
      <c r="B32" s="123"/>
      <c r="C32" s="698" t="s">
        <v>64</v>
      </c>
      <c r="D32" s="698"/>
      <c r="E32" s="699"/>
      <c r="F32" s="15"/>
      <c r="G32" s="15"/>
      <c r="H32" s="15"/>
      <c r="I32" s="15"/>
      <c r="J32" s="15"/>
      <c r="K32" s="15"/>
      <c r="L32" s="15"/>
      <c r="M32" s="15"/>
      <c r="N32" s="15"/>
      <c r="O32" s="15"/>
      <c r="P32" s="15"/>
      <c r="Q32" s="15"/>
      <c r="R32" s="146">
        <f t="shared" si="0"/>
        <v>0</v>
      </c>
    </row>
    <row r="33" spans="2:32" ht="13.5" customHeight="1">
      <c r="B33" s="120"/>
      <c r="C33" s="504" t="s">
        <v>1346</v>
      </c>
      <c r="D33" s="504"/>
      <c r="E33" s="504"/>
      <c r="F33" s="504"/>
      <c r="G33" s="504"/>
      <c r="H33" s="504"/>
      <c r="I33" s="504"/>
      <c r="J33" s="504"/>
      <c r="K33" s="504"/>
      <c r="L33" s="504"/>
      <c r="M33" s="504"/>
      <c r="N33" s="504"/>
      <c r="O33" s="504"/>
      <c r="P33" s="504"/>
      <c r="Q33" s="504"/>
      <c r="R33" s="505"/>
    </row>
    <row r="34" spans="2:32" ht="13.5" customHeight="1">
      <c r="B34" s="135"/>
      <c r="C34" s="846" t="s">
        <v>1408</v>
      </c>
      <c r="D34" s="689"/>
      <c r="E34" s="714"/>
      <c r="F34" s="39"/>
      <c r="G34" s="39"/>
      <c r="H34" s="39"/>
      <c r="I34" s="39"/>
      <c r="J34" s="39"/>
      <c r="K34" s="39"/>
      <c r="L34" s="39"/>
      <c r="M34" s="39"/>
      <c r="N34" s="39"/>
      <c r="O34" s="39"/>
      <c r="P34" s="39"/>
      <c r="Q34" s="39"/>
      <c r="R34" s="145">
        <f t="shared" si="0"/>
        <v>0</v>
      </c>
    </row>
    <row r="35" spans="2:32" ht="13.5" customHeight="1">
      <c r="B35" s="120"/>
      <c r="C35" s="690" t="s">
        <v>1409</v>
      </c>
      <c r="D35" s="504"/>
      <c r="E35" s="505"/>
      <c r="F35" s="77"/>
      <c r="G35" s="77"/>
      <c r="H35" s="77"/>
      <c r="I35" s="77"/>
      <c r="J35" s="77"/>
      <c r="K35" s="77"/>
      <c r="L35" s="77"/>
      <c r="M35" s="77"/>
      <c r="N35" s="77"/>
      <c r="O35" s="77"/>
      <c r="P35" s="77"/>
      <c r="Q35" s="77"/>
      <c r="R35" s="147">
        <f t="shared" si="0"/>
        <v>0</v>
      </c>
    </row>
    <row r="36" spans="2:32" ht="13.5" customHeight="1">
      <c r="B36" s="120"/>
      <c r="C36" s="690" t="s">
        <v>1410</v>
      </c>
      <c r="D36" s="504"/>
      <c r="E36" s="505"/>
      <c r="F36" s="77"/>
      <c r="G36" s="77"/>
      <c r="H36" s="77"/>
      <c r="I36" s="77"/>
      <c r="J36" s="77"/>
      <c r="K36" s="77"/>
      <c r="L36" s="77"/>
      <c r="M36" s="77"/>
      <c r="N36" s="77"/>
      <c r="O36" s="77"/>
      <c r="P36" s="77"/>
      <c r="Q36" s="77"/>
      <c r="R36" s="147">
        <f t="shared" si="0"/>
        <v>0</v>
      </c>
    </row>
    <row r="37" spans="2:32" ht="13.5" customHeight="1">
      <c r="B37" s="503" t="s">
        <v>354</v>
      </c>
      <c r="C37" s="504"/>
      <c r="D37" s="504"/>
      <c r="E37" s="504"/>
      <c r="F37" s="504"/>
      <c r="G37" s="504"/>
      <c r="H37" s="504"/>
      <c r="I37" s="504"/>
      <c r="J37" s="504"/>
      <c r="K37" s="504"/>
      <c r="L37" s="504"/>
      <c r="M37" s="504"/>
      <c r="N37" s="504"/>
      <c r="O37" s="504"/>
      <c r="P37" s="504"/>
      <c r="Q37" s="504"/>
      <c r="R37" s="505"/>
      <c r="S37" s="95" t="s">
        <v>73</v>
      </c>
      <c r="T37" s="713" t="s">
        <v>1536</v>
      </c>
      <c r="U37" s="713"/>
      <c r="V37" s="713"/>
      <c r="W37" s="713"/>
      <c r="X37" s="713"/>
      <c r="Y37" s="713"/>
      <c r="Z37" s="713"/>
      <c r="AA37" s="713"/>
      <c r="AB37" s="713"/>
      <c r="AC37" s="713"/>
      <c r="AD37" s="713"/>
      <c r="AE37" s="713"/>
      <c r="AF37" s="713"/>
    </row>
    <row r="38" spans="2:32" ht="13.5" customHeight="1">
      <c r="B38" s="120"/>
      <c r="C38" s="683" t="s">
        <v>66</v>
      </c>
      <c r="D38" s="683"/>
      <c r="E38" s="684"/>
      <c r="F38" s="77"/>
      <c r="G38" s="77"/>
      <c r="H38" s="77"/>
      <c r="I38" s="77"/>
      <c r="J38" s="77"/>
      <c r="K38" s="77"/>
      <c r="L38" s="77"/>
      <c r="M38" s="77"/>
      <c r="N38" s="77"/>
      <c r="O38" s="77"/>
      <c r="P38" s="77"/>
      <c r="Q38" s="77"/>
      <c r="R38" s="147">
        <f t="shared" si="0"/>
        <v>0</v>
      </c>
      <c r="T38" s="713"/>
      <c r="U38" s="713"/>
      <c r="V38" s="713"/>
      <c r="W38" s="713"/>
      <c r="X38" s="713"/>
      <c r="Y38" s="713"/>
      <c r="Z38" s="713"/>
      <c r="AA38" s="713"/>
      <c r="AB38" s="713"/>
      <c r="AC38" s="713"/>
      <c r="AD38" s="713"/>
      <c r="AE38" s="713"/>
      <c r="AF38" s="713"/>
    </row>
    <row r="39" spans="2:32" ht="27" customHeight="1">
      <c r="B39" s="120"/>
      <c r="C39" s="807" t="s">
        <v>1407</v>
      </c>
      <c r="D39" s="807"/>
      <c r="E39" s="808"/>
      <c r="F39" s="77"/>
      <c r="G39" s="77"/>
      <c r="H39" s="77"/>
      <c r="I39" s="77"/>
      <c r="J39" s="77"/>
      <c r="K39" s="77"/>
      <c r="L39" s="77"/>
      <c r="M39" s="77"/>
      <c r="N39" s="77"/>
      <c r="O39" s="77"/>
      <c r="P39" s="77"/>
      <c r="Q39" s="77"/>
      <c r="R39" s="147">
        <f t="shared" si="0"/>
        <v>0</v>
      </c>
      <c r="T39" s="866" t="s">
        <v>1353</v>
      </c>
      <c r="U39" s="866"/>
      <c r="V39" s="866"/>
      <c r="W39" s="866"/>
      <c r="X39" s="119"/>
      <c r="Y39" s="119"/>
      <c r="Z39" s="119"/>
      <c r="AA39" s="119"/>
      <c r="AB39" s="119"/>
      <c r="AC39" s="119"/>
      <c r="AD39" s="119"/>
      <c r="AE39" s="119"/>
      <c r="AF39" s="119"/>
    </row>
    <row r="40" spans="2:32" ht="13.5" customHeight="1">
      <c r="B40" s="120"/>
      <c r="C40" s="683" t="s">
        <v>67</v>
      </c>
      <c r="D40" s="683"/>
      <c r="E40" s="684"/>
      <c r="F40" s="77"/>
      <c r="G40" s="77"/>
      <c r="H40" s="77"/>
      <c r="I40" s="77"/>
      <c r="J40" s="77"/>
      <c r="K40" s="77"/>
      <c r="L40" s="77"/>
      <c r="M40" s="77"/>
      <c r="N40" s="77"/>
      <c r="O40" s="77"/>
      <c r="P40" s="77"/>
      <c r="Q40" s="77"/>
      <c r="R40" s="147">
        <f t="shared" si="0"/>
        <v>0</v>
      </c>
      <c r="T40" s="867"/>
      <c r="U40" s="867"/>
      <c r="V40" s="867"/>
      <c r="W40" s="867"/>
      <c r="Z40" s="148"/>
      <c r="AE40" s="148"/>
      <c r="AF40" s="148"/>
    </row>
    <row r="41" spans="2:32" ht="13.5" customHeight="1">
      <c r="B41" s="120"/>
      <c r="C41" s="683" t="s">
        <v>1406</v>
      </c>
      <c r="D41" s="683"/>
      <c r="E41" s="684"/>
      <c r="F41" s="77"/>
      <c r="G41" s="77"/>
      <c r="H41" s="77"/>
      <c r="I41" s="77"/>
      <c r="J41" s="77"/>
      <c r="K41" s="77"/>
      <c r="L41" s="77"/>
      <c r="M41" s="77"/>
      <c r="N41" s="77"/>
      <c r="O41" s="77"/>
      <c r="P41" s="77"/>
      <c r="Q41" s="77"/>
      <c r="R41" s="147">
        <f t="shared" si="0"/>
        <v>0</v>
      </c>
      <c r="T41" s="682" t="s">
        <v>66</v>
      </c>
      <c r="U41" s="683"/>
      <c r="V41" s="684"/>
      <c r="W41" s="147">
        <f>R12+R25+R38</f>
        <v>0</v>
      </c>
      <c r="X41" s="109"/>
      <c r="Y41" s="109"/>
      <c r="Z41" s="109"/>
      <c r="AE41" s="109"/>
      <c r="AF41" s="109"/>
    </row>
    <row r="42" spans="2:32" ht="13.5" customHeight="1">
      <c r="B42" s="120"/>
      <c r="C42" s="683" t="s">
        <v>62</v>
      </c>
      <c r="D42" s="683"/>
      <c r="E42" s="684"/>
      <c r="F42" s="77"/>
      <c r="G42" s="77"/>
      <c r="H42" s="77"/>
      <c r="I42" s="77"/>
      <c r="J42" s="77"/>
      <c r="K42" s="77"/>
      <c r="L42" s="77"/>
      <c r="M42" s="77"/>
      <c r="N42" s="77"/>
      <c r="O42" s="77"/>
      <c r="P42" s="77"/>
      <c r="Q42" s="77"/>
      <c r="R42" s="147">
        <f t="shared" si="0"/>
        <v>0</v>
      </c>
      <c r="T42" s="682" t="s">
        <v>67</v>
      </c>
      <c r="U42" s="683"/>
      <c r="V42" s="684"/>
      <c r="W42" s="147">
        <f>R14+R27+R40</f>
        <v>0</v>
      </c>
    </row>
    <row r="43" spans="2:32" ht="13.5" customHeight="1">
      <c r="B43" s="120"/>
      <c r="C43" s="683" t="s">
        <v>63</v>
      </c>
      <c r="D43" s="683"/>
      <c r="E43" s="684"/>
      <c r="F43" s="77"/>
      <c r="G43" s="77"/>
      <c r="H43" s="77"/>
      <c r="I43" s="77"/>
      <c r="J43" s="77"/>
      <c r="K43" s="77"/>
      <c r="L43" s="77"/>
      <c r="M43" s="77"/>
      <c r="N43" s="77"/>
      <c r="O43" s="77"/>
      <c r="P43" s="77"/>
      <c r="Q43" s="77"/>
      <c r="R43" s="147">
        <f t="shared" si="0"/>
        <v>0</v>
      </c>
      <c r="T43" s="868" t="s">
        <v>1411</v>
      </c>
      <c r="U43" s="869"/>
      <c r="V43" s="870"/>
      <c r="W43" s="146">
        <f>R13+R26+R39</f>
        <v>0</v>
      </c>
    </row>
    <row r="44" spans="2:32" ht="13.5" customHeight="1">
      <c r="B44" s="120"/>
      <c r="C44" s="683" t="s">
        <v>68</v>
      </c>
      <c r="D44" s="683"/>
      <c r="E44" s="684"/>
      <c r="F44" s="77"/>
      <c r="G44" s="77"/>
      <c r="H44" s="77"/>
      <c r="I44" s="77"/>
      <c r="J44" s="77"/>
      <c r="K44" s="77"/>
      <c r="L44" s="77"/>
      <c r="M44" s="77"/>
      <c r="N44" s="77"/>
      <c r="O44" s="77"/>
      <c r="P44" s="77"/>
      <c r="Q44" s="77"/>
      <c r="R44" s="147">
        <f t="shared" si="0"/>
        <v>0</v>
      </c>
      <c r="T44" s="741"/>
      <c r="U44" s="742"/>
      <c r="V44" s="743"/>
      <c r="W44" s="145"/>
    </row>
    <row r="45" spans="2:32" ht="13.5" customHeight="1">
      <c r="B45" s="123"/>
      <c r="C45" s="698" t="s">
        <v>64</v>
      </c>
      <c r="D45" s="698"/>
      <c r="E45" s="699"/>
      <c r="F45" s="15"/>
      <c r="G45" s="15"/>
      <c r="H45" s="15"/>
      <c r="I45" s="15"/>
      <c r="J45" s="15"/>
      <c r="K45" s="15"/>
      <c r="L45" s="15"/>
      <c r="M45" s="15"/>
      <c r="N45" s="15"/>
      <c r="O45" s="15"/>
      <c r="P45" s="15"/>
      <c r="Q45" s="15"/>
      <c r="R45" s="146">
        <f t="shared" si="0"/>
        <v>0</v>
      </c>
      <c r="T45" s="682" t="s">
        <v>62</v>
      </c>
      <c r="U45" s="683"/>
      <c r="V45" s="684"/>
      <c r="W45" s="147">
        <f>R16+R29+R42</f>
        <v>0</v>
      </c>
    </row>
    <row r="46" spans="2:32" ht="13.5" customHeight="1">
      <c r="B46" s="120"/>
      <c r="C46" s="504" t="s">
        <v>1346</v>
      </c>
      <c r="D46" s="504"/>
      <c r="E46" s="504"/>
      <c r="F46" s="504"/>
      <c r="G46" s="504"/>
      <c r="H46" s="504"/>
      <c r="I46" s="504"/>
      <c r="J46" s="504"/>
      <c r="K46" s="504"/>
      <c r="L46" s="504"/>
      <c r="M46" s="504"/>
      <c r="N46" s="504"/>
      <c r="O46" s="504"/>
      <c r="P46" s="504"/>
      <c r="Q46" s="504"/>
      <c r="R46" s="505"/>
      <c r="T46" s="682" t="s">
        <v>1406</v>
      </c>
      <c r="U46" s="683"/>
      <c r="V46" s="684"/>
      <c r="W46" s="147">
        <f>R15+R28+R41</f>
        <v>0</v>
      </c>
    </row>
    <row r="47" spans="2:32" ht="13.5" customHeight="1">
      <c r="B47" s="135"/>
      <c r="C47" s="846" t="s">
        <v>1408</v>
      </c>
      <c r="D47" s="689"/>
      <c r="E47" s="714"/>
      <c r="F47" s="39"/>
      <c r="G47" s="39"/>
      <c r="H47" s="39"/>
      <c r="I47" s="39"/>
      <c r="J47" s="39"/>
      <c r="K47" s="39"/>
      <c r="L47" s="39"/>
      <c r="M47" s="39"/>
      <c r="N47" s="39"/>
      <c r="O47" s="39"/>
      <c r="P47" s="39"/>
      <c r="Q47" s="39"/>
      <c r="R47" s="145">
        <f t="shared" si="0"/>
        <v>0</v>
      </c>
      <c r="T47" s="682" t="s">
        <v>63</v>
      </c>
      <c r="U47" s="683"/>
      <c r="V47" s="684"/>
      <c r="W47" s="147">
        <f>R17+R30+R43</f>
        <v>0</v>
      </c>
    </row>
    <row r="48" spans="2:32" ht="13.5" customHeight="1">
      <c r="B48" s="120"/>
      <c r="C48" s="690" t="s">
        <v>1409</v>
      </c>
      <c r="D48" s="504"/>
      <c r="E48" s="505"/>
      <c r="F48" s="77"/>
      <c r="G48" s="77"/>
      <c r="H48" s="77"/>
      <c r="I48" s="77"/>
      <c r="J48" s="77"/>
      <c r="K48" s="77"/>
      <c r="L48" s="77"/>
      <c r="M48" s="77"/>
      <c r="N48" s="77"/>
      <c r="O48" s="77"/>
      <c r="P48" s="77"/>
      <c r="Q48" s="77"/>
      <c r="R48" s="147">
        <f t="shared" si="0"/>
        <v>0</v>
      </c>
      <c r="T48" s="682" t="s">
        <v>68</v>
      </c>
      <c r="U48" s="683"/>
      <c r="V48" s="684"/>
      <c r="W48" s="147">
        <f>R18+R31+R44</f>
        <v>0</v>
      </c>
    </row>
    <row r="49" spans="1:34" ht="13.5" customHeight="1">
      <c r="B49" s="120"/>
      <c r="C49" s="690" t="s">
        <v>1410</v>
      </c>
      <c r="D49" s="504"/>
      <c r="E49" s="505"/>
      <c r="F49" s="77"/>
      <c r="G49" s="77"/>
      <c r="H49" s="77"/>
      <c r="I49" s="77"/>
      <c r="J49" s="77"/>
      <c r="K49" s="77"/>
      <c r="L49" s="77"/>
      <c r="M49" s="77"/>
      <c r="N49" s="77"/>
      <c r="O49" s="77"/>
      <c r="P49" s="77"/>
      <c r="Q49" s="77"/>
      <c r="R49" s="147">
        <f t="shared" si="0"/>
        <v>0</v>
      </c>
      <c r="T49" s="682" t="s">
        <v>64</v>
      </c>
      <c r="U49" s="683"/>
      <c r="V49" s="684"/>
      <c r="W49" s="147">
        <f>R19+R32+R45</f>
        <v>0</v>
      </c>
    </row>
    <row r="50" spans="1:34" ht="27" customHeight="1">
      <c r="B50" s="871" t="s">
        <v>1357</v>
      </c>
      <c r="C50" s="871"/>
      <c r="D50" s="871"/>
      <c r="E50" s="872"/>
      <c r="F50" s="106">
        <f>SUM(F38:F49)+SUM(F25:F36)+SUM(F12:F23)</f>
        <v>0</v>
      </c>
      <c r="G50" s="106">
        <f t="shared" ref="G50:Q50" si="1">SUM(G38:G49)+SUM(G25:G36)+SUM(G12:G23)</f>
        <v>0</v>
      </c>
      <c r="H50" s="106">
        <f t="shared" si="1"/>
        <v>0</v>
      </c>
      <c r="I50" s="106">
        <f t="shared" si="1"/>
        <v>0</v>
      </c>
      <c r="J50" s="106">
        <f t="shared" si="1"/>
        <v>0</v>
      </c>
      <c r="K50" s="106">
        <f t="shared" si="1"/>
        <v>0</v>
      </c>
      <c r="L50" s="106">
        <f t="shared" si="1"/>
        <v>0</v>
      </c>
      <c r="M50" s="106">
        <f t="shared" si="1"/>
        <v>0</v>
      </c>
      <c r="N50" s="106">
        <f t="shared" si="1"/>
        <v>0</v>
      </c>
      <c r="O50" s="106">
        <f t="shared" si="1"/>
        <v>0</v>
      </c>
      <c r="P50" s="106">
        <f t="shared" si="1"/>
        <v>0</v>
      </c>
      <c r="Q50" s="106">
        <f t="shared" si="1"/>
        <v>0</v>
      </c>
      <c r="R50" s="107">
        <f>SUM(F50:Q50)</f>
        <v>0</v>
      </c>
      <c r="T50" s="607" t="s">
        <v>1844</v>
      </c>
      <c r="U50" s="504"/>
      <c r="V50" s="505"/>
      <c r="W50" s="147">
        <f>SUM(W51:W53)</f>
        <v>0</v>
      </c>
    </row>
    <row r="51" spans="1:34" ht="27" customHeight="1">
      <c r="B51" s="759" t="s">
        <v>1352</v>
      </c>
      <c r="C51" s="760"/>
      <c r="D51" s="760"/>
      <c r="E51" s="761"/>
      <c r="F51" s="86"/>
      <c r="G51" s="86"/>
      <c r="H51" s="86"/>
      <c r="I51" s="86"/>
      <c r="J51" s="86"/>
      <c r="K51" s="86"/>
      <c r="L51" s="86"/>
      <c r="M51" s="86"/>
      <c r="N51" s="86"/>
      <c r="O51" s="86"/>
      <c r="P51" s="86"/>
      <c r="Q51" s="86"/>
      <c r="R51" s="107"/>
      <c r="T51" s="503" t="s">
        <v>1408</v>
      </c>
      <c r="U51" s="504"/>
      <c r="V51" s="505"/>
      <c r="W51" s="147">
        <f>R21+R34+R47</f>
        <v>0</v>
      </c>
    </row>
    <row r="52" spans="1:34" ht="40.5" customHeight="1">
      <c r="B52" s="759" t="s">
        <v>1347</v>
      </c>
      <c r="C52" s="760"/>
      <c r="D52" s="760"/>
      <c r="E52" s="761"/>
      <c r="F52" s="86"/>
      <c r="G52" s="86"/>
      <c r="H52" s="86"/>
      <c r="I52" s="86"/>
      <c r="J52" s="86"/>
      <c r="K52" s="86"/>
      <c r="L52" s="86"/>
      <c r="M52" s="86"/>
      <c r="N52" s="155"/>
      <c r="O52" s="155"/>
      <c r="P52" s="155"/>
      <c r="Q52" s="155"/>
      <c r="R52" s="107"/>
      <c r="T52" s="503" t="s">
        <v>1409</v>
      </c>
      <c r="U52" s="504"/>
      <c r="V52" s="505"/>
      <c r="W52" s="147">
        <f>R22+R35+R48</f>
        <v>0</v>
      </c>
    </row>
    <row r="53" spans="1:34" ht="27" customHeight="1">
      <c r="B53" s="759" t="s">
        <v>1355</v>
      </c>
      <c r="C53" s="760"/>
      <c r="D53" s="760"/>
      <c r="E53" s="761"/>
      <c r="F53" s="86"/>
      <c r="G53" s="86"/>
      <c r="H53" s="86"/>
      <c r="I53" s="86"/>
      <c r="J53" s="86"/>
      <c r="K53" s="86"/>
      <c r="L53" s="86"/>
      <c r="M53" s="86"/>
      <c r="N53" s="86"/>
      <c r="O53" s="86"/>
      <c r="P53" s="86"/>
      <c r="Q53" s="86"/>
      <c r="R53" s="107"/>
      <c r="T53" s="503" t="s">
        <v>1410</v>
      </c>
      <c r="U53" s="504"/>
      <c r="V53" s="505"/>
      <c r="W53" s="147">
        <f>R49+R36+R23</f>
        <v>0</v>
      </c>
    </row>
    <row r="54" spans="1:34" ht="13.5" customHeight="1">
      <c r="B54" s="698" t="s">
        <v>303</v>
      </c>
      <c r="C54" s="698"/>
    </row>
    <row r="55" spans="1:34" ht="13.5" customHeight="1">
      <c r="B55" s="157"/>
      <c r="C55" s="157"/>
      <c r="AA55" s="113"/>
      <c r="AB55" s="113"/>
      <c r="AC55" s="113"/>
      <c r="AD55" s="189"/>
    </row>
    <row r="56" spans="1:34" ht="13.5" customHeight="1">
      <c r="A56" s="105" t="s">
        <v>355</v>
      </c>
      <c r="B56" s="767" t="s">
        <v>356</v>
      </c>
      <c r="C56" s="767"/>
      <c r="D56" s="767"/>
      <c r="E56" s="767"/>
      <c r="F56" s="767"/>
      <c r="G56" s="767"/>
      <c r="H56" s="767"/>
      <c r="I56" s="767"/>
      <c r="J56" s="767"/>
      <c r="K56" s="767"/>
      <c r="L56" s="767"/>
      <c r="M56" s="767"/>
      <c r="N56" s="767"/>
      <c r="O56" s="767"/>
      <c r="P56" s="767"/>
      <c r="Q56" s="767"/>
      <c r="W56" s="108"/>
      <c r="X56" s="108"/>
      <c r="Y56" s="108"/>
      <c r="Z56" s="108"/>
      <c r="AA56" s="108"/>
      <c r="AB56" s="108"/>
      <c r="AC56" s="108"/>
      <c r="AD56" s="108"/>
      <c r="AE56" s="108"/>
      <c r="AF56" s="108"/>
    </row>
    <row r="57" spans="1:34" ht="13.5" customHeight="1">
      <c r="A57" s="105"/>
      <c r="B57" s="766"/>
      <c r="C57" s="766"/>
      <c r="D57" s="766"/>
      <c r="E57" s="766"/>
      <c r="F57" s="766"/>
      <c r="G57" s="766"/>
      <c r="H57" s="766"/>
      <c r="I57" s="766"/>
      <c r="J57" s="766"/>
      <c r="K57" s="766"/>
      <c r="L57" s="766"/>
      <c r="M57" s="766"/>
      <c r="N57" s="766"/>
      <c r="O57" s="766"/>
      <c r="P57" s="766"/>
      <c r="Q57" s="766"/>
      <c r="S57" s="95" t="s">
        <v>73</v>
      </c>
      <c r="T57" s="552" t="s">
        <v>1531</v>
      </c>
      <c r="U57" s="552"/>
      <c r="V57" s="552"/>
      <c r="W57" s="552"/>
      <c r="X57" s="552"/>
      <c r="Y57" s="552"/>
      <c r="Z57" s="552"/>
      <c r="AA57" s="552"/>
      <c r="AB57" s="552"/>
      <c r="AC57" s="552"/>
      <c r="AD57" s="552"/>
      <c r="AE57" s="552"/>
      <c r="AF57" s="552"/>
    </row>
    <row r="58" spans="1:34" ht="13.5" customHeight="1">
      <c r="B58" s="849"/>
      <c r="C58" s="850"/>
      <c r="D58" s="850"/>
      <c r="E58" s="850"/>
      <c r="F58" s="850"/>
      <c r="G58" s="850"/>
      <c r="H58" s="850"/>
      <c r="I58" s="850"/>
      <c r="J58" s="850"/>
      <c r="K58" s="850"/>
      <c r="L58" s="850"/>
      <c r="M58" s="850"/>
      <c r="N58" s="850"/>
      <c r="O58" s="850"/>
      <c r="P58" s="850"/>
      <c r="Q58" s="851"/>
      <c r="T58" s="552"/>
      <c r="U58" s="552"/>
      <c r="V58" s="552"/>
      <c r="W58" s="552"/>
      <c r="X58" s="552"/>
      <c r="Y58" s="552"/>
      <c r="Z58" s="552"/>
      <c r="AA58" s="552"/>
      <c r="AB58" s="552"/>
      <c r="AC58" s="552"/>
      <c r="AD58" s="552"/>
      <c r="AE58" s="552"/>
      <c r="AF58" s="552"/>
      <c r="AH58" s="108"/>
    </row>
    <row r="59" spans="1:34" ht="13.5" customHeight="1">
      <c r="B59" s="852"/>
      <c r="C59" s="853"/>
      <c r="D59" s="853"/>
      <c r="E59" s="853"/>
      <c r="F59" s="853"/>
      <c r="G59" s="853"/>
      <c r="H59" s="853"/>
      <c r="I59" s="853"/>
      <c r="J59" s="853"/>
      <c r="K59" s="853"/>
      <c r="L59" s="853"/>
      <c r="M59" s="853"/>
      <c r="N59" s="853"/>
      <c r="O59" s="853"/>
      <c r="P59" s="853"/>
      <c r="Q59" s="854"/>
      <c r="T59" s="552"/>
      <c r="U59" s="552"/>
      <c r="V59" s="552"/>
      <c r="W59" s="552"/>
      <c r="X59" s="552"/>
      <c r="Y59" s="552"/>
      <c r="Z59" s="552"/>
      <c r="AA59" s="552"/>
      <c r="AB59" s="552"/>
      <c r="AC59" s="552"/>
      <c r="AD59" s="552"/>
      <c r="AE59" s="552"/>
      <c r="AF59" s="552"/>
    </row>
    <row r="60" spans="1:34" ht="13.5" customHeight="1">
      <c r="B60" s="852"/>
      <c r="C60" s="853"/>
      <c r="D60" s="853"/>
      <c r="E60" s="853"/>
      <c r="F60" s="853"/>
      <c r="G60" s="853"/>
      <c r="H60" s="853"/>
      <c r="I60" s="853"/>
      <c r="J60" s="853"/>
      <c r="K60" s="853"/>
      <c r="L60" s="853"/>
      <c r="M60" s="853"/>
      <c r="N60" s="853"/>
      <c r="O60" s="853"/>
      <c r="P60" s="853"/>
      <c r="Q60" s="854"/>
    </row>
    <row r="61" spans="1:34" ht="13.5" customHeight="1">
      <c r="B61" s="852"/>
      <c r="C61" s="853"/>
      <c r="D61" s="853"/>
      <c r="E61" s="853"/>
      <c r="F61" s="853"/>
      <c r="G61" s="853"/>
      <c r="H61" s="853"/>
      <c r="I61" s="853"/>
      <c r="J61" s="853"/>
      <c r="K61" s="853"/>
      <c r="L61" s="853"/>
      <c r="M61" s="853"/>
      <c r="N61" s="853"/>
      <c r="O61" s="853"/>
      <c r="P61" s="853"/>
      <c r="Q61" s="854"/>
    </row>
    <row r="62" spans="1:34" ht="13.5" customHeight="1">
      <c r="B62" s="855"/>
      <c r="C62" s="856"/>
      <c r="D62" s="856"/>
      <c r="E62" s="856"/>
      <c r="F62" s="856"/>
      <c r="G62" s="856"/>
      <c r="H62" s="856"/>
      <c r="I62" s="856"/>
      <c r="J62" s="856"/>
      <c r="K62" s="856"/>
      <c r="L62" s="856"/>
      <c r="M62" s="856"/>
      <c r="N62" s="856"/>
      <c r="O62" s="856"/>
      <c r="P62" s="856"/>
      <c r="Q62" s="857"/>
    </row>
    <row r="63" spans="1:34" ht="13.5" customHeight="1"/>
    <row r="64" spans="1:34" ht="13.5" customHeight="1">
      <c r="A64" s="498" t="s">
        <v>101</v>
      </c>
      <c r="B64" s="499"/>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500"/>
    </row>
    <row r="65" spans="1:36" ht="13.5" customHeight="1">
      <c r="A65" s="615" t="s">
        <v>102</v>
      </c>
      <c r="B65" s="616"/>
      <c r="C65" s="616"/>
      <c r="D65" s="616"/>
      <c r="E65" s="616"/>
      <c r="F65" s="616"/>
      <c r="G65" s="616"/>
      <c r="H65" s="616"/>
      <c r="I65" s="616"/>
      <c r="J65" s="616"/>
      <c r="K65" s="616"/>
      <c r="L65" s="616"/>
      <c r="M65" s="616"/>
      <c r="N65" s="616"/>
      <c r="O65" s="616"/>
      <c r="P65" s="616"/>
      <c r="Q65" s="616"/>
      <c r="R65" s="616"/>
      <c r="S65" s="616"/>
      <c r="T65" s="616"/>
      <c r="U65" s="616"/>
      <c r="V65" s="616"/>
      <c r="W65" s="616"/>
      <c r="X65" s="616"/>
      <c r="Y65" s="616"/>
      <c r="Z65" s="616"/>
      <c r="AA65" s="616"/>
      <c r="AB65" s="616"/>
      <c r="AC65" s="616"/>
      <c r="AD65" s="616"/>
      <c r="AE65" s="616"/>
      <c r="AF65" s="617"/>
    </row>
    <row r="66" spans="1:36" s="105" customFormat="1" ht="13.5" customHeight="1">
      <c r="A66" s="519" t="s">
        <v>103</v>
      </c>
      <c r="B66" s="519"/>
      <c r="C66" s="453" t="s">
        <v>104</v>
      </c>
      <c r="D66" s="453"/>
      <c r="E66" s="453"/>
      <c r="F66" s="453"/>
      <c r="G66" s="453"/>
      <c r="H66" s="453"/>
      <c r="I66" s="453"/>
      <c r="J66" s="453"/>
      <c r="K66" s="453"/>
      <c r="L66" s="453"/>
      <c r="M66" s="453"/>
      <c r="N66" s="453"/>
      <c r="O66" s="519" t="s">
        <v>105</v>
      </c>
      <c r="P66" s="519"/>
      <c r="Q66" s="529" t="s">
        <v>106</v>
      </c>
      <c r="R66" s="529"/>
      <c r="S66" s="529" t="s">
        <v>107</v>
      </c>
      <c r="T66" s="529"/>
      <c r="U66" s="453" t="s">
        <v>108</v>
      </c>
      <c r="V66" s="453"/>
      <c r="W66" s="453"/>
      <c r="X66" s="453"/>
      <c r="Y66" s="453"/>
      <c r="Z66" s="453"/>
      <c r="AA66" s="453"/>
      <c r="AB66" s="453"/>
      <c r="AC66" s="453"/>
      <c r="AD66" s="519" t="s">
        <v>109</v>
      </c>
      <c r="AE66" s="519"/>
      <c r="AF66" s="519"/>
    </row>
    <row r="67" spans="1:36" ht="13.5" customHeight="1">
      <c r="A67" s="519"/>
      <c r="B67" s="519"/>
      <c r="C67" s="594"/>
      <c r="D67" s="594"/>
      <c r="E67" s="594"/>
      <c r="F67" s="594"/>
      <c r="G67" s="594"/>
      <c r="H67" s="594"/>
      <c r="I67" s="594"/>
      <c r="J67" s="594"/>
      <c r="K67" s="594"/>
      <c r="L67" s="594"/>
      <c r="M67" s="594"/>
      <c r="N67" s="594"/>
      <c r="O67" s="519"/>
      <c r="P67" s="519"/>
      <c r="Q67" s="529"/>
      <c r="R67" s="529"/>
      <c r="S67" s="529"/>
      <c r="T67" s="529"/>
      <c r="U67" s="453"/>
      <c r="V67" s="453"/>
      <c r="W67" s="453"/>
      <c r="X67" s="453"/>
      <c r="Y67" s="453"/>
      <c r="Z67" s="453"/>
      <c r="AA67" s="453"/>
      <c r="AB67" s="453"/>
      <c r="AC67" s="453"/>
      <c r="AD67" s="519"/>
      <c r="AE67" s="519"/>
      <c r="AF67" s="519"/>
    </row>
    <row r="68" spans="1:36" ht="40.5" customHeight="1">
      <c r="A68" s="600" t="s">
        <v>357</v>
      </c>
      <c r="B68" s="601"/>
      <c r="C68" s="768" t="s">
        <v>217</v>
      </c>
      <c r="D68" s="769"/>
      <c r="E68" s="769"/>
      <c r="F68" s="769"/>
      <c r="G68" s="769"/>
      <c r="H68" s="769"/>
      <c r="I68" s="769"/>
      <c r="J68" s="769"/>
      <c r="K68" s="769"/>
      <c r="L68" s="769"/>
      <c r="M68" s="769"/>
      <c r="N68" s="770"/>
      <c r="O68" s="627">
        <f>IF(Q68="N/A",0,IF(Q68="Answer all sub questions",2,IF(Q68="Yes",2,IF(Q68="Partial",2,IF(Q68="No",2,IF(Q68="",2))))))</f>
        <v>2</v>
      </c>
      <c r="P68" s="514"/>
      <c r="Q68" s="519" t="str">
        <f>IF(AJ74&gt;7,"Answer all sub questions",IF(AJ74=(6*1.001),"N/A",IF(AJ74&gt;=6,"Yes",IF(AJ74=5.005,"No",IF(AJ74=4.004,"No",IF(AJ74=3.003,"No",IF(AJ74=2.002,"No",IF(AJ74=1.001,"No",IF(AJ74=0,"No",IF(AJ74&gt;=0.5,"Partial",IF(AJ74&lt;=5.5,"Partial")))))))))))</f>
        <v>Answer all sub questions</v>
      </c>
      <c r="R68" s="519"/>
      <c r="S68" s="513">
        <f>IF(Q68="N/A",O68,IF(Q68="Answer all sub questions",0,IF(Q68="Yes",O68,IF(Q68="Partial",1,IF(Q68="No",0,IF(Q68="",0))))))</f>
        <v>0</v>
      </c>
      <c r="T68" s="514"/>
      <c r="U68" s="475"/>
      <c r="V68" s="473"/>
      <c r="W68" s="473"/>
      <c r="X68" s="473"/>
      <c r="Y68" s="473"/>
      <c r="Z68" s="473"/>
      <c r="AA68" s="473"/>
      <c r="AB68" s="473"/>
      <c r="AC68" s="693"/>
      <c r="AD68" s="521" t="s">
        <v>110</v>
      </c>
      <c r="AE68" s="521"/>
      <c r="AF68" s="522"/>
      <c r="AH68" s="108"/>
      <c r="AJ68" s="108"/>
    </row>
    <row r="69" spans="1:36" ht="27" customHeight="1">
      <c r="A69" s="494"/>
      <c r="B69" s="692"/>
      <c r="C69" s="161"/>
      <c r="D69" s="552" t="s">
        <v>1777</v>
      </c>
      <c r="E69" s="552"/>
      <c r="F69" s="552"/>
      <c r="G69" s="552"/>
      <c r="H69" s="552"/>
      <c r="I69" s="552"/>
      <c r="J69" s="552"/>
      <c r="K69" s="552"/>
      <c r="L69" s="552"/>
      <c r="M69" s="552"/>
      <c r="N69" s="729"/>
      <c r="O69" s="651"/>
      <c r="P69" s="516"/>
      <c r="Q69" s="542"/>
      <c r="R69" s="543"/>
      <c r="S69" s="515"/>
      <c r="T69" s="516"/>
      <c r="U69" s="475"/>
      <c r="V69" s="473"/>
      <c r="W69" s="473"/>
      <c r="X69" s="473"/>
      <c r="Y69" s="473"/>
      <c r="Z69" s="473"/>
      <c r="AA69" s="473"/>
      <c r="AB69" s="473"/>
      <c r="AC69" s="693"/>
      <c r="AD69" s="524"/>
      <c r="AE69" s="524"/>
      <c r="AF69" s="525"/>
      <c r="AH69" s="108"/>
      <c r="AI69" s="95">
        <f t="shared" ref="AI69:AI74" si="2">IF(Q69="",100,IF(Q69="Yes",1,IF(Q69="No",0,IF(Q69="Partial",0.5,IF(Q69="N/A",1.001)))))</f>
        <v>100</v>
      </c>
      <c r="AJ69" s="108"/>
    </row>
    <row r="70" spans="1:36" ht="13.5" customHeight="1">
      <c r="A70" s="494"/>
      <c r="B70" s="692"/>
      <c r="C70" s="171"/>
      <c r="D70" s="601" t="s">
        <v>1778</v>
      </c>
      <c r="E70" s="601"/>
      <c r="F70" s="601"/>
      <c r="G70" s="601"/>
      <c r="H70" s="601"/>
      <c r="I70" s="601"/>
      <c r="J70" s="601"/>
      <c r="K70" s="601"/>
      <c r="L70" s="601"/>
      <c r="M70" s="601"/>
      <c r="N70" s="858"/>
      <c r="O70" s="651"/>
      <c r="P70" s="516"/>
      <c r="Q70" s="542"/>
      <c r="R70" s="543"/>
      <c r="S70" s="515"/>
      <c r="T70" s="516"/>
      <c r="U70" s="475"/>
      <c r="V70" s="473"/>
      <c r="W70" s="473"/>
      <c r="X70" s="473"/>
      <c r="Y70" s="473"/>
      <c r="Z70" s="473"/>
      <c r="AA70" s="473"/>
      <c r="AB70" s="473"/>
      <c r="AC70" s="693"/>
      <c r="AD70" s="524"/>
      <c r="AE70" s="524"/>
      <c r="AF70" s="525"/>
      <c r="AH70" s="108"/>
      <c r="AI70" s="95">
        <f t="shared" si="2"/>
        <v>100</v>
      </c>
      <c r="AJ70" s="108"/>
    </row>
    <row r="71" spans="1:36" ht="13.5" customHeight="1">
      <c r="A71" s="494"/>
      <c r="B71" s="692"/>
      <c r="C71" s="198"/>
      <c r="D71" s="860" t="s">
        <v>1779</v>
      </c>
      <c r="E71" s="860"/>
      <c r="F71" s="860"/>
      <c r="G71" s="860"/>
      <c r="H71" s="860"/>
      <c r="I71" s="860"/>
      <c r="J71" s="860"/>
      <c r="K71" s="860"/>
      <c r="L71" s="860"/>
      <c r="M71" s="860"/>
      <c r="N71" s="861"/>
      <c r="O71" s="651"/>
      <c r="P71" s="516"/>
      <c r="Q71" s="542"/>
      <c r="R71" s="543"/>
      <c r="S71" s="515"/>
      <c r="T71" s="516"/>
      <c r="U71" s="475"/>
      <c r="V71" s="473"/>
      <c r="W71" s="473"/>
      <c r="X71" s="473"/>
      <c r="Y71" s="473"/>
      <c r="Z71" s="473"/>
      <c r="AA71" s="473"/>
      <c r="AB71" s="473"/>
      <c r="AC71" s="693"/>
      <c r="AD71" s="524"/>
      <c r="AE71" s="524"/>
      <c r="AF71" s="525"/>
      <c r="AH71" s="108"/>
      <c r="AI71" s="95">
        <f t="shared" si="2"/>
        <v>100</v>
      </c>
    </row>
    <row r="72" spans="1:36" ht="13.5" customHeight="1">
      <c r="A72" s="494"/>
      <c r="B72" s="692"/>
      <c r="C72" s="161"/>
      <c r="D72" s="692" t="s">
        <v>1780</v>
      </c>
      <c r="E72" s="692"/>
      <c r="F72" s="692"/>
      <c r="G72" s="692"/>
      <c r="H72" s="692"/>
      <c r="I72" s="692"/>
      <c r="J72" s="692"/>
      <c r="K72" s="692"/>
      <c r="L72" s="692"/>
      <c r="M72" s="692"/>
      <c r="N72" s="734"/>
      <c r="O72" s="651"/>
      <c r="P72" s="516"/>
      <c r="Q72" s="542"/>
      <c r="R72" s="543"/>
      <c r="S72" s="515"/>
      <c r="T72" s="516"/>
      <c r="U72" s="475"/>
      <c r="V72" s="473"/>
      <c r="W72" s="473"/>
      <c r="X72" s="473"/>
      <c r="Y72" s="473"/>
      <c r="Z72" s="473"/>
      <c r="AA72" s="473"/>
      <c r="AB72" s="473"/>
      <c r="AC72" s="693"/>
      <c r="AD72" s="524"/>
      <c r="AE72" s="524"/>
      <c r="AF72" s="525"/>
      <c r="AH72" s="108"/>
      <c r="AI72" s="95">
        <f t="shared" si="2"/>
        <v>100</v>
      </c>
    </row>
    <row r="73" spans="1:36" ht="13.5" customHeight="1">
      <c r="A73" s="494"/>
      <c r="B73" s="692"/>
      <c r="C73" s="162"/>
      <c r="D73" s="504" t="s">
        <v>1781</v>
      </c>
      <c r="E73" s="504"/>
      <c r="F73" s="504"/>
      <c r="G73" s="504"/>
      <c r="H73" s="504"/>
      <c r="I73" s="504"/>
      <c r="J73" s="504"/>
      <c r="K73" s="504"/>
      <c r="L73" s="504"/>
      <c r="M73" s="504"/>
      <c r="N73" s="730"/>
      <c r="O73" s="651"/>
      <c r="P73" s="516"/>
      <c r="Q73" s="542"/>
      <c r="R73" s="543"/>
      <c r="S73" s="515"/>
      <c r="T73" s="516"/>
      <c r="U73" s="475"/>
      <c r="V73" s="473"/>
      <c r="W73" s="473"/>
      <c r="X73" s="473"/>
      <c r="Y73" s="473"/>
      <c r="Z73" s="473"/>
      <c r="AA73" s="473"/>
      <c r="AB73" s="473"/>
      <c r="AC73" s="693"/>
      <c r="AD73" s="524"/>
      <c r="AE73" s="524"/>
      <c r="AF73" s="525"/>
      <c r="AH73" s="108"/>
      <c r="AI73" s="95">
        <f t="shared" si="2"/>
        <v>100</v>
      </c>
    </row>
    <row r="74" spans="1:36" ht="13.5" customHeight="1">
      <c r="A74" s="688"/>
      <c r="B74" s="689"/>
      <c r="C74" s="163"/>
      <c r="D74" s="731" t="s">
        <v>1774</v>
      </c>
      <c r="E74" s="731"/>
      <c r="F74" s="731"/>
      <c r="G74" s="731"/>
      <c r="H74" s="731"/>
      <c r="I74" s="731"/>
      <c r="J74" s="731"/>
      <c r="K74" s="731"/>
      <c r="L74" s="731"/>
      <c r="M74" s="731"/>
      <c r="N74" s="732"/>
      <c r="O74" s="628"/>
      <c r="P74" s="518"/>
      <c r="Q74" s="542"/>
      <c r="R74" s="543"/>
      <c r="S74" s="517"/>
      <c r="T74" s="518"/>
      <c r="U74" s="475"/>
      <c r="V74" s="473"/>
      <c r="W74" s="473"/>
      <c r="X74" s="473"/>
      <c r="Y74" s="473"/>
      <c r="Z74" s="473"/>
      <c r="AA74" s="473"/>
      <c r="AB74" s="473"/>
      <c r="AC74" s="693"/>
      <c r="AD74" s="527"/>
      <c r="AE74" s="527"/>
      <c r="AF74" s="528"/>
      <c r="AH74" s="108"/>
      <c r="AI74" s="95">
        <f t="shared" si="2"/>
        <v>100</v>
      </c>
      <c r="AJ74" s="108">
        <f>SUM(AI69:AI74)</f>
        <v>600</v>
      </c>
    </row>
    <row r="75" spans="1:36" ht="27" customHeight="1">
      <c r="A75" s="600" t="s">
        <v>358</v>
      </c>
      <c r="B75" s="602"/>
      <c r="C75" s="463" t="s">
        <v>1370</v>
      </c>
      <c r="D75" s="552"/>
      <c r="E75" s="552"/>
      <c r="F75" s="552"/>
      <c r="G75" s="552"/>
      <c r="H75" s="552"/>
      <c r="I75" s="552"/>
      <c r="J75" s="552"/>
      <c r="K75" s="552"/>
      <c r="L75" s="552"/>
      <c r="M75" s="552"/>
      <c r="N75" s="465"/>
      <c r="O75" s="764">
        <f>IF(Q75="N/A",0,IF(Q75="Yes",2,IF(Q75="Partial",2,IF(Q75="No",2,IF(Q75="",2)))))</f>
        <v>2</v>
      </c>
      <c r="P75" s="586"/>
      <c r="Q75" s="619"/>
      <c r="R75" s="619"/>
      <c r="S75" s="529">
        <f>IF(Q75="N/A",O75,IF(Q75="Yes",O75,IF(Q75="Partial",1,IF(Q75="No",0,IF(Q75="",0)))))</f>
        <v>0</v>
      </c>
      <c r="T75" s="529"/>
      <c r="U75" s="629"/>
      <c r="V75" s="630"/>
      <c r="W75" s="630"/>
      <c r="X75" s="630"/>
      <c r="Y75" s="630"/>
      <c r="Z75" s="630"/>
      <c r="AA75" s="630"/>
      <c r="AB75" s="630"/>
      <c r="AC75" s="839"/>
      <c r="AD75" s="719" t="s">
        <v>110</v>
      </c>
      <c r="AE75" s="719"/>
      <c r="AF75" s="720"/>
      <c r="AH75" s="108"/>
    </row>
    <row r="76" spans="1:36" ht="27" customHeight="1">
      <c r="A76" s="688"/>
      <c r="B76" s="714"/>
      <c r="C76" s="741" t="s">
        <v>1552</v>
      </c>
      <c r="D76" s="742"/>
      <c r="E76" s="742"/>
      <c r="F76" s="742"/>
      <c r="G76" s="742"/>
      <c r="H76" s="742"/>
      <c r="I76" s="742"/>
      <c r="J76" s="742"/>
      <c r="K76" s="742"/>
      <c r="L76" s="742"/>
      <c r="M76" s="742"/>
      <c r="N76" s="743"/>
      <c r="O76" s="587"/>
      <c r="P76" s="588"/>
      <c r="Q76" s="619"/>
      <c r="R76" s="619"/>
      <c r="S76" s="529"/>
      <c r="T76" s="529"/>
      <c r="U76" s="632"/>
      <c r="V76" s="633"/>
      <c r="W76" s="633"/>
      <c r="X76" s="633"/>
      <c r="Y76" s="633"/>
      <c r="Z76" s="633"/>
      <c r="AA76" s="633"/>
      <c r="AB76" s="633"/>
      <c r="AC76" s="859"/>
      <c r="AD76" s="722"/>
      <c r="AE76" s="722"/>
      <c r="AF76" s="723"/>
    </row>
    <row r="77" spans="1:36" ht="40.5" customHeight="1">
      <c r="A77" s="600" t="s">
        <v>359</v>
      </c>
      <c r="B77" s="602"/>
      <c r="C77" s="503" t="s">
        <v>360</v>
      </c>
      <c r="D77" s="504"/>
      <c r="E77" s="504"/>
      <c r="F77" s="504"/>
      <c r="G77" s="504"/>
      <c r="H77" s="504"/>
      <c r="I77" s="504"/>
      <c r="J77" s="504"/>
      <c r="K77" s="504"/>
      <c r="L77" s="504"/>
      <c r="M77" s="504"/>
      <c r="N77" s="505"/>
      <c r="O77" s="513">
        <f>IF(Q77="N/A",0,IF(Q77="Answer all sub questions",3,IF(Q77="Yes",3,IF(Q77="Partial",3,IF(Q77="No",3,IF(Q77="",3))))))</f>
        <v>3</v>
      </c>
      <c r="P77" s="514"/>
      <c r="Q77" s="519" t="str">
        <f>IF(AJ88&gt;12,"Answer all sub questions",IF(AJ88=(11*1.001),"N/A",IF(AJ88&gt;=11,"Yes",IF(AJ88=10.01,"No",IF(AJ88=9.009,"No",IF(AJ88=8.008,"No",IF(AJ88=7.007,"No",IF(AJ88=6.006,"No",IF(AJ88=5.005,"No",IF(AJ88=4.004,"No",IF(AJ88=3.003,"No",IF(AJ88=2.002,"No",IF(AJ88=1.001,"No",IF(AJ88=0,"No",IF(AJ88&gt;=0.5,"Partial",IF(AJ88&lt;=10.5,"Partial"))))))))))))))))</f>
        <v>Answer all sub questions</v>
      </c>
      <c r="R77" s="519"/>
      <c r="S77" s="513">
        <f>IF(Q77="N/A",O77,IF(Q77="Answer all sub questions",0,IF(Q77="Yes",O77,IF(Q77="Partial",1,IF(Q77="No",0,IF(Q77="",0))))))</f>
        <v>0</v>
      </c>
      <c r="T77" s="514"/>
      <c r="U77" s="475"/>
      <c r="V77" s="473"/>
      <c r="W77" s="473"/>
      <c r="X77" s="473"/>
      <c r="Y77" s="473"/>
      <c r="Z77" s="473"/>
      <c r="AA77" s="473"/>
      <c r="AB77" s="473"/>
      <c r="AC77" s="693"/>
      <c r="AD77" s="843" t="s">
        <v>110</v>
      </c>
      <c r="AE77" s="521"/>
      <c r="AF77" s="522"/>
      <c r="AH77" s="108"/>
    </row>
    <row r="78" spans="1:36" ht="13.5" customHeight="1">
      <c r="A78" s="494"/>
      <c r="B78" s="496"/>
      <c r="C78" s="136"/>
      <c r="D78" s="558" t="s">
        <v>1782</v>
      </c>
      <c r="E78" s="558"/>
      <c r="F78" s="558"/>
      <c r="G78" s="558"/>
      <c r="H78" s="558"/>
      <c r="I78" s="558"/>
      <c r="J78" s="558"/>
      <c r="K78" s="558"/>
      <c r="L78" s="558"/>
      <c r="M78" s="558"/>
      <c r="N78" s="559"/>
      <c r="O78" s="515"/>
      <c r="P78" s="516"/>
      <c r="Q78" s="542"/>
      <c r="R78" s="543"/>
      <c r="S78" s="515"/>
      <c r="T78" s="516"/>
      <c r="U78" s="715"/>
      <c r="V78" s="716"/>
      <c r="W78" s="716"/>
      <c r="X78" s="716"/>
      <c r="Y78" s="716"/>
      <c r="Z78" s="716"/>
      <c r="AA78" s="716"/>
      <c r="AB78" s="716"/>
      <c r="AC78" s="724"/>
      <c r="AD78" s="844"/>
      <c r="AE78" s="524"/>
      <c r="AF78" s="525"/>
      <c r="AH78" s="108"/>
      <c r="AI78" s="95">
        <f>IF(Q78="",100,IF(Q78="Yes",1,IF(Q78="No",0,IF(Q78="Partial",0.5,IF(Q78="N/A",1.001)))))</f>
        <v>100</v>
      </c>
      <c r="AJ78" s="108"/>
    </row>
    <row r="79" spans="1:36" ht="13.5" customHeight="1">
      <c r="A79" s="494"/>
      <c r="B79" s="496"/>
      <c r="C79" s="136"/>
      <c r="D79" s="558" t="s">
        <v>1783</v>
      </c>
      <c r="E79" s="558"/>
      <c r="F79" s="558"/>
      <c r="G79" s="558"/>
      <c r="H79" s="558"/>
      <c r="I79" s="558"/>
      <c r="J79" s="558"/>
      <c r="K79" s="558"/>
      <c r="L79" s="558"/>
      <c r="M79" s="558"/>
      <c r="N79" s="559"/>
      <c r="O79" s="515"/>
      <c r="P79" s="516"/>
      <c r="Q79" s="542"/>
      <c r="R79" s="543"/>
      <c r="S79" s="515"/>
      <c r="T79" s="516"/>
      <c r="U79" s="475"/>
      <c r="V79" s="473"/>
      <c r="W79" s="473"/>
      <c r="X79" s="473"/>
      <c r="Y79" s="473"/>
      <c r="Z79" s="473"/>
      <c r="AA79" s="473"/>
      <c r="AB79" s="473"/>
      <c r="AC79" s="693"/>
      <c r="AD79" s="844"/>
      <c r="AE79" s="524"/>
      <c r="AF79" s="525"/>
      <c r="AH79" s="108"/>
      <c r="AI79" s="95">
        <f>IF(Q79="",100,IF(Q79="Yes",1,IF(Q79="No",0,IF(Q79="Partial",0.5,IF(Q79="N/A",1.001)))))</f>
        <v>100</v>
      </c>
      <c r="AJ79" s="108"/>
    </row>
    <row r="80" spans="1:36" ht="27" customHeight="1">
      <c r="A80" s="494"/>
      <c r="B80" s="496"/>
      <c r="C80" s="136"/>
      <c r="D80" s="558" t="s">
        <v>1784</v>
      </c>
      <c r="E80" s="558"/>
      <c r="F80" s="558"/>
      <c r="G80" s="558"/>
      <c r="H80" s="558"/>
      <c r="I80" s="558"/>
      <c r="J80" s="558"/>
      <c r="K80" s="558"/>
      <c r="L80" s="558"/>
      <c r="M80" s="558"/>
      <c r="N80" s="559"/>
      <c r="O80" s="515"/>
      <c r="P80" s="516"/>
      <c r="Q80" s="542"/>
      <c r="R80" s="543"/>
      <c r="S80" s="515"/>
      <c r="T80" s="516"/>
      <c r="U80" s="475"/>
      <c r="V80" s="473"/>
      <c r="W80" s="473"/>
      <c r="X80" s="473"/>
      <c r="Y80" s="473"/>
      <c r="Z80" s="473"/>
      <c r="AA80" s="473"/>
      <c r="AB80" s="473"/>
      <c r="AC80" s="693"/>
      <c r="AD80" s="844"/>
      <c r="AE80" s="524"/>
      <c r="AF80" s="525"/>
      <c r="AH80" s="108"/>
      <c r="AI80" s="95">
        <f t="shared" ref="AI80:AI87" si="3">IF(Q80="",100,IF(Q80="Yes",1,IF(Q80="No",0,IF(Q80="Partial",0.5,IF(Q80="N/A",1.001)))))</f>
        <v>100</v>
      </c>
      <c r="AJ80" s="108"/>
    </row>
    <row r="81" spans="1:36" ht="13.5" customHeight="1">
      <c r="A81" s="494"/>
      <c r="B81" s="496"/>
      <c r="C81" s="136"/>
      <c r="D81" s="558" t="s">
        <v>1785</v>
      </c>
      <c r="E81" s="558"/>
      <c r="F81" s="558"/>
      <c r="G81" s="558"/>
      <c r="H81" s="558"/>
      <c r="I81" s="558"/>
      <c r="J81" s="558"/>
      <c r="K81" s="558"/>
      <c r="L81" s="558"/>
      <c r="M81" s="558"/>
      <c r="N81" s="559"/>
      <c r="O81" s="515"/>
      <c r="P81" s="516"/>
      <c r="Q81" s="542"/>
      <c r="R81" s="543"/>
      <c r="S81" s="515"/>
      <c r="T81" s="516"/>
      <c r="U81" s="475"/>
      <c r="V81" s="473"/>
      <c r="W81" s="473"/>
      <c r="X81" s="473"/>
      <c r="Y81" s="473"/>
      <c r="Z81" s="473"/>
      <c r="AA81" s="473"/>
      <c r="AB81" s="473"/>
      <c r="AC81" s="693"/>
      <c r="AD81" s="844"/>
      <c r="AE81" s="524"/>
      <c r="AF81" s="525"/>
      <c r="AH81" s="108"/>
      <c r="AI81" s="95">
        <f t="shared" si="3"/>
        <v>100</v>
      </c>
    </row>
    <row r="82" spans="1:36" ht="13.5" customHeight="1">
      <c r="A82" s="494"/>
      <c r="B82" s="496"/>
      <c r="C82" s="136"/>
      <c r="D82" s="558" t="s">
        <v>1786</v>
      </c>
      <c r="E82" s="558"/>
      <c r="F82" s="558"/>
      <c r="G82" s="558"/>
      <c r="H82" s="558"/>
      <c r="I82" s="558"/>
      <c r="J82" s="558"/>
      <c r="K82" s="558"/>
      <c r="L82" s="558"/>
      <c r="M82" s="558"/>
      <c r="N82" s="559"/>
      <c r="O82" s="515"/>
      <c r="P82" s="516"/>
      <c r="Q82" s="542"/>
      <c r="R82" s="543"/>
      <c r="S82" s="515"/>
      <c r="T82" s="516"/>
      <c r="U82" s="475"/>
      <c r="V82" s="473"/>
      <c r="W82" s="473"/>
      <c r="X82" s="473"/>
      <c r="Y82" s="473"/>
      <c r="Z82" s="473"/>
      <c r="AA82" s="473"/>
      <c r="AB82" s="473"/>
      <c r="AC82" s="693"/>
      <c r="AD82" s="844"/>
      <c r="AE82" s="524"/>
      <c r="AF82" s="525"/>
      <c r="AH82" s="108"/>
      <c r="AI82" s="95">
        <f t="shared" si="3"/>
        <v>100</v>
      </c>
    </row>
    <row r="83" spans="1:36" ht="13.5" customHeight="1">
      <c r="A83" s="494"/>
      <c r="B83" s="496"/>
      <c r="C83" s="136"/>
      <c r="D83" s="558" t="s">
        <v>1787</v>
      </c>
      <c r="E83" s="558"/>
      <c r="F83" s="558"/>
      <c r="G83" s="558"/>
      <c r="H83" s="558"/>
      <c r="I83" s="558"/>
      <c r="J83" s="558"/>
      <c r="K83" s="558"/>
      <c r="L83" s="558"/>
      <c r="M83" s="558"/>
      <c r="N83" s="559"/>
      <c r="O83" s="515"/>
      <c r="P83" s="516"/>
      <c r="Q83" s="542"/>
      <c r="R83" s="543"/>
      <c r="S83" s="515"/>
      <c r="T83" s="516"/>
      <c r="U83" s="475"/>
      <c r="V83" s="473"/>
      <c r="W83" s="473"/>
      <c r="X83" s="473"/>
      <c r="Y83" s="473"/>
      <c r="Z83" s="473"/>
      <c r="AA83" s="473"/>
      <c r="AB83" s="473"/>
      <c r="AC83" s="693"/>
      <c r="AD83" s="844"/>
      <c r="AE83" s="524"/>
      <c r="AF83" s="525"/>
      <c r="AH83" s="108"/>
      <c r="AI83" s="95">
        <f t="shared" si="3"/>
        <v>100</v>
      </c>
    </row>
    <row r="84" spans="1:36" ht="13.5" customHeight="1">
      <c r="A84" s="494"/>
      <c r="B84" s="496"/>
      <c r="C84" s="136"/>
      <c r="D84" s="558" t="s">
        <v>1788</v>
      </c>
      <c r="E84" s="558"/>
      <c r="F84" s="558"/>
      <c r="G84" s="558"/>
      <c r="H84" s="558"/>
      <c r="I84" s="558"/>
      <c r="J84" s="558"/>
      <c r="K84" s="558"/>
      <c r="L84" s="558"/>
      <c r="M84" s="558"/>
      <c r="N84" s="559"/>
      <c r="O84" s="515"/>
      <c r="P84" s="516"/>
      <c r="Q84" s="542"/>
      <c r="R84" s="543"/>
      <c r="S84" s="515"/>
      <c r="T84" s="516"/>
      <c r="U84" s="475"/>
      <c r="V84" s="473"/>
      <c r="W84" s="473"/>
      <c r="X84" s="473"/>
      <c r="Y84" s="473"/>
      <c r="Z84" s="473"/>
      <c r="AA84" s="473"/>
      <c r="AB84" s="473"/>
      <c r="AC84" s="693"/>
      <c r="AD84" s="844"/>
      <c r="AE84" s="524"/>
      <c r="AF84" s="525"/>
      <c r="AH84" s="108"/>
      <c r="AI84" s="95">
        <f t="shared" si="3"/>
        <v>100</v>
      </c>
    </row>
    <row r="85" spans="1:36" ht="27" customHeight="1">
      <c r="A85" s="494"/>
      <c r="B85" s="496"/>
      <c r="C85" s="136"/>
      <c r="D85" s="558" t="s">
        <v>1789</v>
      </c>
      <c r="E85" s="558"/>
      <c r="F85" s="558"/>
      <c r="G85" s="558"/>
      <c r="H85" s="558"/>
      <c r="I85" s="558"/>
      <c r="J85" s="558"/>
      <c r="K85" s="558"/>
      <c r="L85" s="558"/>
      <c r="M85" s="558"/>
      <c r="N85" s="559"/>
      <c r="O85" s="515"/>
      <c r="P85" s="516"/>
      <c r="Q85" s="542"/>
      <c r="R85" s="543"/>
      <c r="S85" s="515"/>
      <c r="T85" s="516"/>
      <c r="U85" s="475"/>
      <c r="V85" s="473"/>
      <c r="W85" s="473"/>
      <c r="X85" s="473"/>
      <c r="Y85" s="473"/>
      <c r="Z85" s="473"/>
      <c r="AA85" s="473"/>
      <c r="AB85" s="473"/>
      <c r="AC85" s="693"/>
      <c r="AD85" s="844"/>
      <c r="AE85" s="524"/>
      <c r="AF85" s="525"/>
      <c r="AH85" s="108"/>
      <c r="AI85" s="95">
        <f t="shared" si="3"/>
        <v>100</v>
      </c>
    </row>
    <row r="86" spans="1:36" ht="27" customHeight="1">
      <c r="A86" s="494"/>
      <c r="B86" s="496"/>
      <c r="C86" s="136"/>
      <c r="D86" s="558" t="s">
        <v>1790</v>
      </c>
      <c r="E86" s="558"/>
      <c r="F86" s="558"/>
      <c r="G86" s="558"/>
      <c r="H86" s="558"/>
      <c r="I86" s="558"/>
      <c r="J86" s="558"/>
      <c r="K86" s="558"/>
      <c r="L86" s="558"/>
      <c r="M86" s="558"/>
      <c r="N86" s="559"/>
      <c r="O86" s="515"/>
      <c r="P86" s="516"/>
      <c r="Q86" s="542"/>
      <c r="R86" s="543"/>
      <c r="S86" s="515"/>
      <c r="T86" s="516"/>
      <c r="U86" s="475"/>
      <c r="V86" s="473"/>
      <c r="W86" s="473"/>
      <c r="X86" s="473"/>
      <c r="Y86" s="473"/>
      <c r="Z86" s="473"/>
      <c r="AA86" s="473"/>
      <c r="AB86" s="473"/>
      <c r="AC86" s="693"/>
      <c r="AD86" s="844"/>
      <c r="AE86" s="524"/>
      <c r="AF86" s="525"/>
      <c r="AH86" s="108"/>
      <c r="AI86" s="95">
        <f t="shared" si="3"/>
        <v>100</v>
      </c>
    </row>
    <row r="87" spans="1:36" ht="13.5" customHeight="1">
      <c r="A87" s="494"/>
      <c r="B87" s="496"/>
      <c r="C87" s="178"/>
      <c r="D87" s="558" t="s">
        <v>1791</v>
      </c>
      <c r="E87" s="558"/>
      <c r="F87" s="558"/>
      <c r="G87" s="558"/>
      <c r="H87" s="558"/>
      <c r="I87" s="558"/>
      <c r="J87" s="558"/>
      <c r="K87" s="558"/>
      <c r="L87" s="558"/>
      <c r="M87" s="558"/>
      <c r="N87" s="559"/>
      <c r="O87" s="515"/>
      <c r="P87" s="516"/>
      <c r="Q87" s="542"/>
      <c r="R87" s="543"/>
      <c r="S87" s="515"/>
      <c r="T87" s="516"/>
      <c r="U87" s="475"/>
      <c r="V87" s="473"/>
      <c r="W87" s="473"/>
      <c r="X87" s="473"/>
      <c r="Y87" s="473"/>
      <c r="Z87" s="473"/>
      <c r="AA87" s="473"/>
      <c r="AB87" s="473"/>
      <c r="AC87" s="693"/>
      <c r="AD87" s="844"/>
      <c r="AE87" s="524"/>
      <c r="AF87" s="525"/>
      <c r="AH87" s="108"/>
      <c r="AI87" s="95">
        <f t="shared" si="3"/>
        <v>100</v>
      </c>
      <c r="AJ87" s="108"/>
    </row>
    <row r="88" spans="1:36" ht="13.5" customHeight="1">
      <c r="A88" s="688"/>
      <c r="B88" s="714"/>
      <c r="C88" s="168"/>
      <c r="D88" s="558" t="s">
        <v>1792</v>
      </c>
      <c r="E88" s="558"/>
      <c r="F88" s="558"/>
      <c r="G88" s="558"/>
      <c r="H88" s="558"/>
      <c r="I88" s="558"/>
      <c r="J88" s="558"/>
      <c r="K88" s="558"/>
      <c r="L88" s="558"/>
      <c r="M88" s="558"/>
      <c r="N88" s="559"/>
      <c r="O88" s="517"/>
      <c r="P88" s="518"/>
      <c r="Q88" s="542"/>
      <c r="R88" s="543"/>
      <c r="S88" s="517"/>
      <c r="T88" s="518"/>
      <c r="U88" s="475"/>
      <c r="V88" s="473"/>
      <c r="W88" s="473"/>
      <c r="X88" s="473"/>
      <c r="Y88" s="473"/>
      <c r="Z88" s="473"/>
      <c r="AA88" s="473"/>
      <c r="AB88" s="473"/>
      <c r="AC88" s="693"/>
      <c r="AD88" s="845"/>
      <c r="AE88" s="527"/>
      <c r="AF88" s="528"/>
      <c r="AH88" s="108"/>
      <c r="AI88" s="95">
        <f>IF(Q88="",100,IF(Q88="Yes",1,IF(Q88="No",0,IF(Q88="Partial",0.5,IF(Q88="N/A",1.001)))))</f>
        <v>100</v>
      </c>
      <c r="AJ88" s="108">
        <f>SUM(AI78:AI88)</f>
        <v>1100</v>
      </c>
    </row>
    <row r="89" spans="1:36" ht="13.5" customHeight="1">
      <c r="A89" s="536" t="s">
        <v>121</v>
      </c>
      <c r="B89" s="536"/>
      <c r="C89" s="536"/>
      <c r="D89" s="536"/>
      <c r="E89" s="536"/>
      <c r="F89" s="536"/>
      <c r="G89" s="536"/>
      <c r="H89" s="536"/>
      <c r="I89" s="536"/>
      <c r="J89" s="536"/>
      <c r="K89" s="536"/>
      <c r="L89" s="536"/>
      <c r="M89" s="536"/>
      <c r="N89" s="536"/>
      <c r="O89" s="529">
        <f>SUM(O68:P88)</f>
        <v>7</v>
      </c>
      <c r="P89" s="529"/>
      <c r="Q89" s="529"/>
      <c r="R89" s="529"/>
      <c r="S89" s="529">
        <f>SUM(S68:T88)</f>
        <v>0</v>
      </c>
      <c r="T89" s="529"/>
      <c r="U89" s="519"/>
      <c r="V89" s="519"/>
      <c r="W89" s="519"/>
      <c r="X89" s="519"/>
      <c r="Y89" s="519"/>
      <c r="Z89" s="519"/>
      <c r="AA89" s="519"/>
      <c r="AB89" s="519"/>
      <c r="AC89" s="519"/>
      <c r="AD89" s="453"/>
      <c r="AE89" s="453"/>
      <c r="AF89" s="453"/>
    </row>
    <row r="90" spans="1:36" ht="13.5" customHeight="1"/>
    <row r="91" spans="1:36" ht="13.5" customHeight="1">
      <c r="A91" s="498" t="s">
        <v>122</v>
      </c>
      <c r="B91" s="499"/>
      <c r="C91" s="499"/>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500"/>
    </row>
    <row r="92" spans="1:36" ht="13.5" customHeight="1">
      <c r="A92" s="615" t="s">
        <v>1768</v>
      </c>
      <c r="B92" s="616"/>
      <c r="C92" s="616"/>
      <c r="D92" s="616"/>
      <c r="E92" s="616"/>
      <c r="F92" s="616"/>
      <c r="G92" s="616"/>
      <c r="H92" s="616"/>
      <c r="I92" s="616"/>
      <c r="J92" s="616"/>
      <c r="K92" s="616"/>
      <c r="L92" s="616"/>
      <c r="M92" s="616"/>
      <c r="N92" s="616"/>
      <c r="O92" s="616"/>
      <c r="P92" s="616"/>
      <c r="Q92" s="616"/>
      <c r="R92" s="616"/>
      <c r="S92" s="616"/>
      <c r="T92" s="616"/>
      <c r="U92" s="616"/>
      <c r="V92" s="616"/>
      <c r="W92" s="616"/>
      <c r="X92" s="616"/>
      <c r="Y92" s="616"/>
      <c r="Z92" s="616"/>
      <c r="AA92" s="616"/>
      <c r="AB92" s="616"/>
      <c r="AC92" s="616"/>
      <c r="AD92" s="616"/>
      <c r="AE92" s="616"/>
      <c r="AF92" s="617"/>
    </row>
    <row r="93" spans="1:36" ht="13.5" customHeight="1"/>
    <row r="94" spans="1:36" ht="13.5" customHeight="1">
      <c r="A94" s="498" t="s">
        <v>223</v>
      </c>
      <c r="B94" s="499"/>
      <c r="C94" s="499"/>
      <c r="D94" s="499"/>
      <c r="E94" s="499"/>
      <c r="F94" s="499"/>
      <c r="G94" s="499"/>
      <c r="H94" s="499"/>
      <c r="I94" s="499"/>
      <c r="J94" s="499"/>
      <c r="K94" s="499"/>
      <c r="L94" s="499"/>
      <c r="M94" s="499"/>
      <c r="N94" s="499"/>
      <c r="O94" s="499"/>
      <c r="P94" s="499"/>
      <c r="Q94" s="499"/>
      <c r="R94" s="499"/>
      <c r="S94" s="499"/>
      <c r="T94" s="499"/>
      <c r="U94" s="499"/>
      <c r="V94" s="499"/>
      <c r="W94" s="499"/>
      <c r="X94" s="499"/>
      <c r="Y94" s="499"/>
      <c r="Z94" s="499"/>
      <c r="AA94" s="499"/>
      <c r="AB94" s="499"/>
      <c r="AC94" s="499"/>
      <c r="AD94" s="499"/>
      <c r="AE94" s="499"/>
      <c r="AF94" s="500"/>
    </row>
    <row r="95" spans="1:36" ht="13.5" customHeight="1">
      <c r="A95" s="615" t="s">
        <v>224</v>
      </c>
      <c r="B95" s="616"/>
      <c r="C95" s="616"/>
      <c r="D95" s="616"/>
      <c r="E95" s="616"/>
      <c r="F95" s="616"/>
      <c r="G95" s="616"/>
      <c r="H95" s="616"/>
      <c r="I95" s="616"/>
      <c r="J95" s="616"/>
      <c r="K95" s="616"/>
      <c r="L95" s="616"/>
      <c r="M95" s="616"/>
      <c r="N95" s="616"/>
      <c r="O95" s="616"/>
      <c r="P95" s="616"/>
      <c r="Q95" s="616"/>
      <c r="R95" s="616"/>
      <c r="S95" s="616"/>
      <c r="T95" s="616"/>
      <c r="U95" s="616"/>
      <c r="V95" s="616"/>
      <c r="W95" s="616"/>
      <c r="X95" s="616"/>
      <c r="Y95" s="616"/>
      <c r="Z95" s="616"/>
      <c r="AA95" s="616"/>
      <c r="AB95" s="616"/>
      <c r="AC95" s="616"/>
      <c r="AD95" s="616"/>
      <c r="AE95" s="616"/>
      <c r="AF95" s="617"/>
    </row>
    <row r="96" spans="1:36" ht="13.5" customHeight="1">
      <c r="A96" s="519" t="s">
        <v>103</v>
      </c>
      <c r="B96" s="519"/>
      <c r="C96" s="453" t="s">
        <v>104</v>
      </c>
      <c r="D96" s="453"/>
      <c r="E96" s="453"/>
      <c r="F96" s="453"/>
      <c r="G96" s="453"/>
      <c r="H96" s="453"/>
      <c r="I96" s="453"/>
      <c r="J96" s="453"/>
      <c r="K96" s="453"/>
      <c r="L96" s="453"/>
      <c r="M96" s="453"/>
      <c r="N96" s="453"/>
      <c r="O96" s="519" t="s">
        <v>105</v>
      </c>
      <c r="P96" s="519"/>
      <c r="Q96" s="529" t="s">
        <v>106</v>
      </c>
      <c r="R96" s="529"/>
      <c r="S96" s="529" t="s">
        <v>107</v>
      </c>
      <c r="T96" s="529"/>
      <c r="U96" s="453" t="s">
        <v>108</v>
      </c>
      <c r="V96" s="453"/>
      <c r="W96" s="453"/>
      <c r="X96" s="453"/>
      <c r="Y96" s="453"/>
      <c r="Z96" s="453"/>
      <c r="AA96" s="453"/>
      <c r="AB96" s="453"/>
      <c r="AC96" s="453"/>
      <c r="AD96" s="519" t="s">
        <v>109</v>
      </c>
      <c r="AE96" s="519"/>
      <c r="AF96" s="519"/>
    </row>
    <row r="97" spans="1:36" ht="13.5" customHeight="1">
      <c r="A97" s="519"/>
      <c r="B97" s="519"/>
      <c r="C97" s="453"/>
      <c r="D97" s="453"/>
      <c r="E97" s="453"/>
      <c r="F97" s="453"/>
      <c r="G97" s="453"/>
      <c r="H97" s="453"/>
      <c r="I97" s="453"/>
      <c r="J97" s="453"/>
      <c r="K97" s="453"/>
      <c r="L97" s="453"/>
      <c r="M97" s="453"/>
      <c r="N97" s="453"/>
      <c r="O97" s="519"/>
      <c r="P97" s="519"/>
      <c r="Q97" s="529"/>
      <c r="R97" s="529"/>
      <c r="S97" s="529"/>
      <c r="T97" s="529"/>
      <c r="U97" s="453"/>
      <c r="V97" s="453"/>
      <c r="W97" s="453"/>
      <c r="X97" s="453"/>
      <c r="Y97" s="453"/>
      <c r="Z97" s="453"/>
      <c r="AA97" s="453"/>
      <c r="AB97" s="453"/>
      <c r="AC97" s="453"/>
      <c r="AD97" s="519"/>
      <c r="AE97" s="519"/>
      <c r="AF97" s="519"/>
    </row>
    <row r="98" spans="1:36" ht="40.5" customHeight="1">
      <c r="A98" s="600" t="s">
        <v>361</v>
      </c>
      <c r="B98" s="602"/>
      <c r="C98" s="607" t="s">
        <v>226</v>
      </c>
      <c r="D98" s="558"/>
      <c r="E98" s="558"/>
      <c r="F98" s="558"/>
      <c r="G98" s="558"/>
      <c r="H98" s="558"/>
      <c r="I98" s="558"/>
      <c r="J98" s="558"/>
      <c r="K98" s="558"/>
      <c r="L98" s="558"/>
      <c r="M98" s="558"/>
      <c r="N98" s="559"/>
      <c r="O98" s="513">
        <f>IF(Q98="N/A",0,IF(Q98="Answer all sub questions",3,IF(Q98="Yes",3,IF(Q98="Partial",3,IF(Q98="No",3,IF(Q98="",3))))))</f>
        <v>3</v>
      </c>
      <c r="P98" s="514"/>
      <c r="Q98" s="519" t="str">
        <f>IF(AJ104&gt;7,"Answer all sub questions",IF(AJ104=(6*1.001),"N/A",IF(AJ104&gt;=6,"Yes",IF(AJ104=5.005,"No",IF(AJ104=4.004,"No",IF(AJ104=3.003,"No",IF(AJ104=2.002,"No",IF(AJ104=1.001,"No",IF(AJ104=0,"No",IF(AJ104&gt;=0.5,"Partial",IF(AJ104&lt;=5.5,"Partial")))))))))))</f>
        <v>Answer all sub questions</v>
      </c>
      <c r="R98" s="519"/>
      <c r="S98" s="513">
        <f>IF(Q98="N/A",O98,IF(Q98="Answer all sub questions",0,IF(Q98="Yes",O98,IF(Q98="Partial",1,IF(Q98="No",0,IF(Q98="",0))))))</f>
        <v>0</v>
      </c>
      <c r="T98" s="514"/>
      <c r="U98" s="485"/>
      <c r="V98" s="485"/>
      <c r="W98" s="485"/>
      <c r="X98" s="485"/>
      <c r="Y98" s="485"/>
      <c r="Z98" s="485"/>
      <c r="AA98" s="485"/>
      <c r="AB98" s="485"/>
      <c r="AC98" s="485"/>
      <c r="AD98" s="771" t="s">
        <v>1326</v>
      </c>
      <c r="AE98" s="772"/>
      <c r="AF98" s="773"/>
      <c r="AH98" s="108"/>
    </row>
    <row r="99" spans="1:36" ht="13.5" customHeight="1">
      <c r="A99" s="494"/>
      <c r="B99" s="496"/>
      <c r="C99" s="169"/>
      <c r="D99" s="551" t="s">
        <v>1793</v>
      </c>
      <c r="E99" s="551"/>
      <c r="F99" s="551"/>
      <c r="G99" s="551"/>
      <c r="H99" s="551"/>
      <c r="I99" s="551"/>
      <c r="J99" s="551"/>
      <c r="K99" s="551"/>
      <c r="L99" s="551"/>
      <c r="M99" s="551"/>
      <c r="N99" s="455"/>
      <c r="O99" s="515"/>
      <c r="P99" s="516"/>
      <c r="Q99" s="542"/>
      <c r="R99" s="543"/>
      <c r="S99" s="515"/>
      <c r="T99" s="516"/>
      <c r="U99" s="485"/>
      <c r="V99" s="485"/>
      <c r="W99" s="485"/>
      <c r="X99" s="485"/>
      <c r="Y99" s="485"/>
      <c r="Z99" s="485"/>
      <c r="AA99" s="485"/>
      <c r="AB99" s="485"/>
      <c r="AC99" s="485"/>
      <c r="AD99" s="774"/>
      <c r="AE99" s="775"/>
      <c r="AF99" s="776"/>
      <c r="AH99" s="108"/>
      <c r="AI99" s="95">
        <f t="shared" ref="AI99:AI104" si="4">IF(Q99="",100,IF(Q99="Yes",1,IF(Q99="No",0,IF(Q99="Partial",0.5,IF(Q99="N/A",1.001)))))</f>
        <v>100</v>
      </c>
      <c r="AJ99" s="108"/>
    </row>
    <row r="100" spans="1:36" ht="13.5" customHeight="1">
      <c r="A100" s="494"/>
      <c r="B100" s="496"/>
      <c r="C100" s="169"/>
      <c r="D100" s="551" t="s">
        <v>1794</v>
      </c>
      <c r="E100" s="551"/>
      <c r="F100" s="551"/>
      <c r="G100" s="551"/>
      <c r="H100" s="551"/>
      <c r="I100" s="551"/>
      <c r="J100" s="551"/>
      <c r="K100" s="551"/>
      <c r="L100" s="551"/>
      <c r="M100" s="551"/>
      <c r="N100" s="455"/>
      <c r="O100" s="515"/>
      <c r="P100" s="516"/>
      <c r="Q100" s="542"/>
      <c r="R100" s="543"/>
      <c r="S100" s="515"/>
      <c r="T100" s="516"/>
      <c r="U100" s="485"/>
      <c r="V100" s="485"/>
      <c r="W100" s="485"/>
      <c r="X100" s="485"/>
      <c r="Y100" s="485"/>
      <c r="Z100" s="485"/>
      <c r="AA100" s="485"/>
      <c r="AB100" s="485"/>
      <c r="AC100" s="485"/>
      <c r="AD100" s="774"/>
      <c r="AE100" s="775"/>
      <c r="AF100" s="776"/>
      <c r="AH100" s="108"/>
      <c r="AI100" s="95">
        <f t="shared" si="4"/>
        <v>100</v>
      </c>
      <c r="AJ100" s="108"/>
    </row>
    <row r="101" spans="1:36" ht="13.5" customHeight="1">
      <c r="A101" s="494"/>
      <c r="B101" s="496"/>
      <c r="C101" s="169"/>
      <c r="D101" s="551" t="s">
        <v>1795</v>
      </c>
      <c r="E101" s="551"/>
      <c r="F101" s="551"/>
      <c r="G101" s="551"/>
      <c r="H101" s="551"/>
      <c r="I101" s="551"/>
      <c r="J101" s="551"/>
      <c r="K101" s="551"/>
      <c r="L101" s="551"/>
      <c r="M101" s="551"/>
      <c r="N101" s="455"/>
      <c r="O101" s="515"/>
      <c r="P101" s="516"/>
      <c r="Q101" s="542"/>
      <c r="R101" s="543"/>
      <c r="S101" s="515"/>
      <c r="T101" s="516"/>
      <c r="U101" s="485"/>
      <c r="V101" s="485"/>
      <c r="W101" s="485"/>
      <c r="X101" s="485"/>
      <c r="Y101" s="485"/>
      <c r="Z101" s="485"/>
      <c r="AA101" s="485"/>
      <c r="AB101" s="485"/>
      <c r="AC101" s="485"/>
      <c r="AD101" s="774"/>
      <c r="AE101" s="775"/>
      <c r="AF101" s="776"/>
      <c r="AH101" s="108"/>
      <c r="AI101" s="95">
        <f t="shared" si="4"/>
        <v>100</v>
      </c>
    </row>
    <row r="102" spans="1:36" ht="13.5" customHeight="1">
      <c r="A102" s="494"/>
      <c r="B102" s="496"/>
      <c r="C102" s="169"/>
      <c r="D102" s="551" t="s">
        <v>1780</v>
      </c>
      <c r="E102" s="551"/>
      <c r="F102" s="551"/>
      <c r="G102" s="551"/>
      <c r="H102" s="551"/>
      <c r="I102" s="551"/>
      <c r="J102" s="551"/>
      <c r="K102" s="551"/>
      <c r="L102" s="551"/>
      <c r="M102" s="551"/>
      <c r="N102" s="455"/>
      <c r="O102" s="515"/>
      <c r="P102" s="516"/>
      <c r="Q102" s="542"/>
      <c r="R102" s="543"/>
      <c r="S102" s="515"/>
      <c r="T102" s="516"/>
      <c r="U102" s="485"/>
      <c r="V102" s="485"/>
      <c r="W102" s="485"/>
      <c r="X102" s="485"/>
      <c r="Y102" s="485"/>
      <c r="Z102" s="485"/>
      <c r="AA102" s="485"/>
      <c r="AB102" s="485"/>
      <c r="AC102" s="485"/>
      <c r="AD102" s="774"/>
      <c r="AE102" s="775"/>
      <c r="AF102" s="776"/>
      <c r="AH102" s="108"/>
      <c r="AI102" s="95">
        <f t="shared" si="4"/>
        <v>100</v>
      </c>
    </row>
    <row r="103" spans="1:36" ht="13.5" customHeight="1">
      <c r="A103" s="494"/>
      <c r="B103" s="496"/>
      <c r="C103" s="169"/>
      <c r="D103" s="551" t="s">
        <v>1796</v>
      </c>
      <c r="E103" s="551"/>
      <c r="F103" s="551"/>
      <c r="G103" s="551"/>
      <c r="H103" s="551"/>
      <c r="I103" s="551"/>
      <c r="J103" s="551"/>
      <c r="K103" s="551"/>
      <c r="L103" s="551"/>
      <c r="M103" s="551"/>
      <c r="N103" s="455"/>
      <c r="O103" s="515"/>
      <c r="P103" s="516"/>
      <c r="Q103" s="542"/>
      <c r="R103" s="543"/>
      <c r="S103" s="515"/>
      <c r="T103" s="516"/>
      <c r="U103" s="485"/>
      <c r="V103" s="485"/>
      <c r="W103" s="485"/>
      <c r="X103" s="485"/>
      <c r="Y103" s="485"/>
      <c r="Z103" s="485"/>
      <c r="AA103" s="485"/>
      <c r="AB103" s="485"/>
      <c r="AC103" s="485"/>
      <c r="AD103" s="774"/>
      <c r="AE103" s="775"/>
      <c r="AF103" s="776"/>
      <c r="AH103" s="108"/>
      <c r="AI103" s="95">
        <f t="shared" si="4"/>
        <v>100</v>
      </c>
    </row>
    <row r="104" spans="1:36" ht="13.5" customHeight="1">
      <c r="A104" s="494"/>
      <c r="B104" s="496"/>
      <c r="C104" s="136"/>
      <c r="D104" s="558" t="s">
        <v>1774</v>
      </c>
      <c r="E104" s="558"/>
      <c r="F104" s="558"/>
      <c r="G104" s="558"/>
      <c r="H104" s="558"/>
      <c r="I104" s="558"/>
      <c r="J104" s="558"/>
      <c r="K104" s="558"/>
      <c r="L104" s="558"/>
      <c r="M104" s="558"/>
      <c r="N104" s="559"/>
      <c r="O104" s="515"/>
      <c r="P104" s="516"/>
      <c r="Q104" s="542"/>
      <c r="R104" s="543"/>
      <c r="S104" s="515"/>
      <c r="T104" s="516"/>
      <c r="U104" s="485"/>
      <c r="V104" s="485"/>
      <c r="W104" s="485"/>
      <c r="X104" s="485"/>
      <c r="Y104" s="485"/>
      <c r="Z104" s="485"/>
      <c r="AA104" s="485"/>
      <c r="AB104" s="485"/>
      <c r="AC104" s="485"/>
      <c r="AD104" s="774"/>
      <c r="AE104" s="775"/>
      <c r="AF104" s="776"/>
      <c r="AH104" s="108"/>
      <c r="AI104" s="95">
        <f t="shared" si="4"/>
        <v>100</v>
      </c>
      <c r="AJ104" s="108">
        <f>SUM(AI99:AI104)</f>
        <v>600</v>
      </c>
    </row>
    <row r="105" spans="1:36" ht="27" customHeight="1">
      <c r="A105" s="688"/>
      <c r="B105" s="714"/>
      <c r="C105" s="780" t="s">
        <v>227</v>
      </c>
      <c r="D105" s="460"/>
      <c r="E105" s="460"/>
      <c r="F105" s="460"/>
      <c r="G105" s="460"/>
      <c r="H105" s="460"/>
      <c r="I105" s="460"/>
      <c r="J105" s="460"/>
      <c r="K105" s="460"/>
      <c r="L105" s="460"/>
      <c r="M105" s="460"/>
      <c r="N105" s="781"/>
      <c r="O105" s="517"/>
      <c r="P105" s="518"/>
      <c r="Q105" s="566"/>
      <c r="R105" s="567"/>
      <c r="S105" s="517"/>
      <c r="T105" s="518"/>
      <c r="U105" s="503"/>
      <c r="V105" s="504"/>
      <c r="W105" s="504"/>
      <c r="X105" s="504"/>
      <c r="Y105" s="504"/>
      <c r="Z105" s="504"/>
      <c r="AA105" s="504"/>
      <c r="AB105" s="504"/>
      <c r="AC105" s="505"/>
      <c r="AD105" s="777"/>
      <c r="AE105" s="778"/>
      <c r="AF105" s="779"/>
    </row>
    <row r="106" spans="1:36" ht="40.5" customHeight="1">
      <c r="A106" s="600" t="s">
        <v>362</v>
      </c>
      <c r="B106" s="601"/>
      <c r="C106" s="782" t="s">
        <v>229</v>
      </c>
      <c r="D106" s="640"/>
      <c r="E106" s="640"/>
      <c r="F106" s="640"/>
      <c r="G106" s="640"/>
      <c r="H106" s="640"/>
      <c r="I106" s="640"/>
      <c r="J106" s="640"/>
      <c r="K106" s="640"/>
      <c r="L106" s="640"/>
      <c r="M106" s="640"/>
      <c r="N106" s="641"/>
      <c r="O106" s="627">
        <f>IF(Q106="N/A",0,IF(Q106="Answer all sub questions",3,IF(Q106="Yes",3,IF(Q106="Partial",3,IF(Q106="No",3,IF(Q106="",3))))))</f>
        <v>3</v>
      </c>
      <c r="P106" s="514"/>
      <c r="Q106" s="519" t="str">
        <f>IF(AJ110&gt;5,"Answer all sub questions",IF(AJ110=(4*1.001),"N/A",IF(AJ110&gt;=4,"Yes",IF(AJ110=3.003,"No",IF(AJ110=2.002,"No",IF(AJ110=1.001,"No",IF(AJ110=0,"No",IF(AJ110&gt;=0.5,"Partial",IF(AJ110&lt;=3.5,"Partial")))))))))</f>
        <v>Answer all sub questions</v>
      </c>
      <c r="R106" s="519"/>
      <c r="S106" s="513">
        <f>IF(Q106="N/A",O106,IF(Q106="Answer all sub questions",0,IF(Q106="Yes",O106,IF(Q106="Partial",1,IF(Q106="No",0,IF(Q106="",0))))))</f>
        <v>0</v>
      </c>
      <c r="T106" s="514"/>
      <c r="U106" s="475"/>
      <c r="V106" s="473"/>
      <c r="W106" s="473"/>
      <c r="X106" s="473"/>
      <c r="Y106" s="473"/>
      <c r="Z106" s="473"/>
      <c r="AA106" s="473"/>
      <c r="AB106" s="473"/>
      <c r="AC106" s="693"/>
      <c r="AD106" s="772" t="s">
        <v>748</v>
      </c>
      <c r="AE106" s="772"/>
      <c r="AF106" s="773"/>
      <c r="AH106" s="108"/>
    </row>
    <row r="107" spans="1:36" ht="13.5" customHeight="1">
      <c r="A107" s="494"/>
      <c r="B107" s="692"/>
      <c r="C107" s="162"/>
      <c r="D107" s="690" t="s">
        <v>1797</v>
      </c>
      <c r="E107" s="504"/>
      <c r="F107" s="504"/>
      <c r="G107" s="504"/>
      <c r="H107" s="504"/>
      <c r="I107" s="504"/>
      <c r="J107" s="504"/>
      <c r="K107" s="504"/>
      <c r="L107" s="504"/>
      <c r="M107" s="504"/>
      <c r="N107" s="730"/>
      <c r="O107" s="651"/>
      <c r="P107" s="516"/>
      <c r="Q107" s="542"/>
      <c r="R107" s="543"/>
      <c r="S107" s="515"/>
      <c r="T107" s="516"/>
      <c r="U107" s="715"/>
      <c r="V107" s="716"/>
      <c r="W107" s="716"/>
      <c r="X107" s="716"/>
      <c r="Y107" s="716"/>
      <c r="Z107" s="716"/>
      <c r="AA107" s="716"/>
      <c r="AB107" s="716"/>
      <c r="AC107" s="724"/>
      <c r="AD107" s="775"/>
      <c r="AE107" s="775"/>
      <c r="AF107" s="776"/>
      <c r="AH107" s="108"/>
      <c r="AI107" s="95">
        <f>IF(Q107="",100,IF(Q107="Yes",1,IF(Q107="No",0,IF(Q107="Partial",0.5,IF(Q107="N/A",1.001)))))</f>
        <v>100</v>
      </c>
    </row>
    <row r="108" spans="1:36" ht="13.5" customHeight="1">
      <c r="A108" s="494"/>
      <c r="B108" s="692"/>
      <c r="C108" s="162"/>
      <c r="D108" s="690" t="s">
        <v>1798</v>
      </c>
      <c r="E108" s="504"/>
      <c r="F108" s="504"/>
      <c r="G108" s="504"/>
      <c r="H108" s="504"/>
      <c r="I108" s="504"/>
      <c r="J108" s="504"/>
      <c r="K108" s="504"/>
      <c r="L108" s="504"/>
      <c r="M108" s="504"/>
      <c r="N108" s="730"/>
      <c r="O108" s="651"/>
      <c r="P108" s="516"/>
      <c r="Q108" s="542"/>
      <c r="R108" s="543"/>
      <c r="S108" s="515"/>
      <c r="T108" s="516"/>
      <c r="U108" s="475"/>
      <c r="V108" s="473"/>
      <c r="W108" s="473"/>
      <c r="X108" s="473"/>
      <c r="Y108" s="473"/>
      <c r="Z108" s="473"/>
      <c r="AA108" s="473"/>
      <c r="AB108" s="473"/>
      <c r="AC108" s="693"/>
      <c r="AD108" s="775"/>
      <c r="AE108" s="775"/>
      <c r="AF108" s="776"/>
      <c r="AH108" s="108"/>
      <c r="AI108" s="95">
        <f t="shared" ref="AI108:AI109" si="5">IF(Q108="",100,IF(Q108="Yes",1,IF(Q108="No",0,IF(Q108="Partial",0.5,IF(Q108="N/A",1.001)))))</f>
        <v>100</v>
      </c>
    </row>
    <row r="109" spans="1:36" ht="13.5" customHeight="1">
      <c r="A109" s="494"/>
      <c r="B109" s="692"/>
      <c r="C109" s="161"/>
      <c r="D109" s="691" t="s">
        <v>1799</v>
      </c>
      <c r="E109" s="692"/>
      <c r="F109" s="692"/>
      <c r="G109" s="692"/>
      <c r="H109" s="692"/>
      <c r="I109" s="692"/>
      <c r="J109" s="692"/>
      <c r="K109" s="692"/>
      <c r="L109" s="692"/>
      <c r="M109" s="692"/>
      <c r="N109" s="734"/>
      <c r="O109" s="651"/>
      <c r="P109" s="516"/>
      <c r="Q109" s="542"/>
      <c r="R109" s="543"/>
      <c r="S109" s="515"/>
      <c r="T109" s="516"/>
      <c r="U109" s="475"/>
      <c r="V109" s="473"/>
      <c r="W109" s="473"/>
      <c r="X109" s="473"/>
      <c r="Y109" s="473"/>
      <c r="Z109" s="473"/>
      <c r="AA109" s="473"/>
      <c r="AB109" s="473"/>
      <c r="AC109" s="693"/>
      <c r="AD109" s="775"/>
      <c r="AE109" s="775"/>
      <c r="AF109" s="776"/>
      <c r="AH109" s="108"/>
      <c r="AI109" s="95">
        <f t="shared" si="5"/>
        <v>100</v>
      </c>
    </row>
    <row r="110" spans="1:36" ht="13.5" customHeight="1">
      <c r="A110" s="494"/>
      <c r="B110" s="692"/>
      <c r="C110" s="162"/>
      <c r="D110" s="501" t="s">
        <v>1780</v>
      </c>
      <c r="E110" s="501"/>
      <c r="F110" s="501"/>
      <c r="G110" s="501"/>
      <c r="H110" s="501"/>
      <c r="I110" s="501"/>
      <c r="J110" s="501"/>
      <c r="K110" s="501"/>
      <c r="L110" s="501"/>
      <c r="M110" s="501"/>
      <c r="N110" s="783"/>
      <c r="O110" s="651"/>
      <c r="P110" s="516"/>
      <c r="Q110" s="542"/>
      <c r="R110" s="543"/>
      <c r="S110" s="515"/>
      <c r="T110" s="516"/>
      <c r="U110" s="475"/>
      <c r="V110" s="473"/>
      <c r="W110" s="473"/>
      <c r="X110" s="473"/>
      <c r="Y110" s="473"/>
      <c r="Z110" s="473"/>
      <c r="AA110" s="473"/>
      <c r="AB110" s="473"/>
      <c r="AC110" s="693"/>
      <c r="AD110" s="775"/>
      <c r="AE110" s="775"/>
      <c r="AF110" s="776"/>
      <c r="AH110" s="108"/>
      <c r="AI110" s="95">
        <f>IF(Q110="",100,IF(Q110="Yes",1,IF(Q110="No",0,IF(Q110="Partial",0.5,IF(Q110="N/A",1.001)))))</f>
        <v>100</v>
      </c>
      <c r="AJ110" s="108">
        <f>SUM(AI107:AI110)</f>
        <v>400</v>
      </c>
    </row>
    <row r="111" spans="1:36" ht="13.5" customHeight="1">
      <c r="A111" s="688"/>
      <c r="B111" s="689"/>
      <c r="C111" s="784" t="s">
        <v>230</v>
      </c>
      <c r="D111" s="785"/>
      <c r="E111" s="785"/>
      <c r="F111" s="785"/>
      <c r="G111" s="785"/>
      <c r="H111" s="785"/>
      <c r="I111" s="785"/>
      <c r="J111" s="785"/>
      <c r="K111" s="785"/>
      <c r="L111" s="785"/>
      <c r="M111" s="785"/>
      <c r="N111" s="786"/>
      <c r="O111" s="628"/>
      <c r="P111" s="518"/>
      <c r="Q111" s="529"/>
      <c r="R111" s="529"/>
      <c r="S111" s="517"/>
      <c r="T111" s="518"/>
      <c r="U111" s="591"/>
      <c r="V111" s="591"/>
      <c r="W111" s="591"/>
      <c r="X111" s="591"/>
      <c r="Y111" s="591"/>
      <c r="Z111" s="591"/>
      <c r="AA111" s="591"/>
      <c r="AB111" s="591"/>
      <c r="AC111" s="591"/>
      <c r="AD111" s="777"/>
      <c r="AE111" s="778"/>
      <c r="AF111" s="779"/>
    </row>
    <row r="112" spans="1:36" ht="13.5" customHeight="1">
      <c r="A112" s="536" t="s">
        <v>121</v>
      </c>
      <c r="B112" s="536"/>
      <c r="C112" s="787"/>
      <c r="D112" s="787"/>
      <c r="E112" s="787"/>
      <c r="F112" s="787"/>
      <c r="G112" s="787"/>
      <c r="H112" s="787"/>
      <c r="I112" s="787"/>
      <c r="J112" s="787"/>
      <c r="K112" s="787"/>
      <c r="L112" s="787"/>
      <c r="M112" s="787"/>
      <c r="N112" s="787"/>
      <c r="O112" s="529">
        <f>SUM(O98:P111)</f>
        <v>6</v>
      </c>
      <c r="P112" s="529"/>
      <c r="Q112" s="529"/>
      <c r="R112" s="529"/>
      <c r="S112" s="529">
        <f>SUM(S98:T111)</f>
        <v>0</v>
      </c>
      <c r="T112" s="529"/>
      <c r="U112" s="519"/>
      <c r="V112" s="519"/>
      <c r="W112" s="519"/>
      <c r="X112" s="519"/>
      <c r="Y112" s="519"/>
      <c r="Z112" s="519"/>
      <c r="AA112" s="519"/>
      <c r="AB112" s="519"/>
      <c r="AC112" s="519"/>
      <c r="AD112" s="453"/>
      <c r="AE112" s="453"/>
      <c r="AF112" s="453"/>
    </row>
    <row r="113" spans="1:36" ht="13.5" customHeight="1"/>
    <row r="114" spans="1:36" ht="13.5" customHeight="1">
      <c r="A114" s="498" t="s">
        <v>130</v>
      </c>
      <c r="B114" s="499"/>
      <c r="C114" s="499"/>
      <c r="D114" s="499"/>
      <c r="E114" s="499"/>
      <c r="F114" s="499"/>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499"/>
      <c r="AE114" s="499"/>
      <c r="AF114" s="500"/>
    </row>
    <row r="115" spans="1:36" ht="13.5" customHeight="1">
      <c r="A115" s="615" t="s">
        <v>131</v>
      </c>
      <c r="B115" s="616"/>
      <c r="C115" s="616"/>
      <c r="D115" s="616"/>
      <c r="E115" s="616"/>
      <c r="F115" s="616"/>
      <c r="G115" s="616"/>
      <c r="H115" s="616"/>
      <c r="I115" s="616"/>
      <c r="J115" s="616"/>
      <c r="K115" s="616"/>
      <c r="L115" s="616"/>
      <c r="M115" s="616"/>
      <c r="N115" s="616"/>
      <c r="O115" s="616"/>
      <c r="P115" s="616"/>
      <c r="Q115" s="616"/>
      <c r="R115" s="616"/>
      <c r="S115" s="616"/>
      <c r="T115" s="616"/>
      <c r="U115" s="616"/>
      <c r="V115" s="616"/>
      <c r="W115" s="616"/>
      <c r="X115" s="616"/>
      <c r="Y115" s="616"/>
      <c r="Z115" s="616"/>
      <c r="AA115" s="616"/>
      <c r="AB115" s="616"/>
      <c r="AC115" s="616"/>
      <c r="AD115" s="616"/>
      <c r="AE115" s="616"/>
      <c r="AF115" s="617"/>
    </row>
    <row r="116" spans="1:36" ht="13.5" customHeight="1">
      <c r="A116" s="519" t="s">
        <v>103</v>
      </c>
      <c r="B116" s="519"/>
      <c r="C116" s="453" t="s">
        <v>104</v>
      </c>
      <c r="D116" s="453"/>
      <c r="E116" s="453"/>
      <c r="F116" s="453"/>
      <c r="G116" s="453"/>
      <c r="H116" s="453"/>
      <c r="I116" s="453"/>
      <c r="J116" s="453"/>
      <c r="K116" s="453"/>
      <c r="L116" s="453"/>
      <c r="M116" s="453"/>
      <c r="N116" s="453"/>
      <c r="O116" s="519" t="s">
        <v>105</v>
      </c>
      <c r="P116" s="519"/>
      <c r="Q116" s="529" t="s">
        <v>106</v>
      </c>
      <c r="R116" s="529"/>
      <c r="S116" s="529" t="s">
        <v>107</v>
      </c>
      <c r="T116" s="529"/>
      <c r="U116" s="453" t="s">
        <v>108</v>
      </c>
      <c r="V116" s="453"/>
      <c r="W116" s="453"/>
      <c r="X116" s="453"/>
      <c r="Y116" s="453"/>
      <c r="Z116" s="453"/>
      <c r="AA116" s="453"/>
      <c r="AB116" s="453"/>
      <c r="AC116" s="453"/>
      <c r="AD116" s="519" t="s">
        <v>109</v>
      </c>
      <c r="AE116" s="519"/>
      <c r="AF116" s="519"/>
    </row>
    <row r="117" spans="1:36" ht="13.5" customHeight="1">
      <c r="A117" s="519"/>
      <c r="B117" s="519"/>
      <c r="C117" s="594"/>
      <c r="D117" s="594"/>
      <c r="E117" s="594"/>
      <c r="F117" s="594"/>
      <c r="G117" s="594"/>
      <c r="H117" s="594"/>
      <c r="I117" s="594"/>
      <c r="J117" s="594"/>
      <c r="K117" s="594"/>
      <c r="L117" s="594"/>
      <c r="M117" s="594"/>
      <c r="N117" s="594"/>
      <c r="O117" s="519"/>
      <c r="P117" s="519"/>
      <c r="Q117" s="529"/>
      <c r="R117" s="529"/>
      <c r="S117" s="529"/>
      <c r="T117" s="529"/>
      <c r="U117" s="453"/>
      <c r="V117" s="453"/>
      <c r="W117" s="453"/>
      <c r="X117" s="453"/>
      <c r="Y117" s="453"/>
      <c r="Z117" s="453"/>
      <c r="AA117" s="453"/>
      <c r="AB117" s="453"/>
      <c r="AC117" s="453"/>
      <c r="AD117" s="519"/>
      <c r="AE117" s="519"/>
      <c r="AF117" s="519"/>
    </row>
    <row r="118" spans="1:36" ht="40.5" customHeight="1">
      <c r="A118" s="449" t="s">
        <v>363</v>
      </c>
      <c r="B118" s="503"/>
      <c r="C118" s="782" t="s">
        <v>364</v>
      </c>
      <c r="D118" s="640"/>
      <c r="E118" s="640"/>
      <c r="F118" s="640"/>
      <c r="G118" s="640"/>
      <c r="H118" s="640"/>
      <c r="I118" s="640"/>
      <c r="J118" s="640"/>
      <c r="K118" s="640"/>
      <c r="L118" s="640"/>
      <c r="M118" s="640"/>
      <c r="N118" s="641"/>
      <c r="O118" s="627">
        <f>IF(Q118="N/A",0,IF(Q118="Answer all sub questions",3,IF(Q118="Yes",3,IF(Q118="Partial",3,IF(Q118="No",3,IF(Q118="",3))))))</f>
        <v>3</v>
      </c>
      <c r="P118" s="514"/>
      <c r="Q118" s="519" t="str">
        <f>IF(AJ124&gt;7,"Answer all sub questions",IF(AJ124=(6*1.001),"N/A",IF(AJ124&gt;=6,"Yes",IF(AJ124=5.005,"No",IF(AJ124=4.004,"No",IF(AJ124=3.003,"No",IF(AJ124=2.002,"No",IF(AJ124=1.001,"No",IF(AJ124=0,"No",IF(AJ124&gt;=0.5,"Partial",IF(AJ124&lt;=5.5,"Partial")))))))))))</f>
        <v>Answer all sub questions</v>
      </c>
      <c r="R118" s="519"/>
      <c r="S118" s="513">
        <f>IF(Q118="N/A",O118,IF(Q118="Answer all sub questions",0,IF(Q118="Yes",O118,IF(Q118="Partial",1,IF(Q118="No",0,IF(Q118="",0))))))</f>
        <v>0</v>
      </c>
      <c r="T118" s="514"/>
      <c r="U118" s="475"/>
      <c r="V118" s="473"/>
      <c r="W118" s="473"/>
      <c r="X118" s="473"/>
      <c r="Y118" s="473"/>
      <c r="Z118" s="473"/>
      <c r="AA118" s="473"/>
      <c r="AB118" s="473"/>
      <c r="AC118" s="693"/>
      <c r="AD118" s="719" t="s">
        <v>233</v>
      </c>
      <c r="AE118" s="719"/>
      <c r="AF118" s="720"/>
      <c r="AH118" s="108"/>
    </row>
    <row r="119" spans="1:36" ht="13.5" customHeight="1">
      <c r="A119" s="449"/>
      <c r="B119" s="503"/>
      <c r="C119" s="162"/>
      <c r="D119" s="504" t="s">
        <v>1800</v>
      </c>
      <c r="E119" s="504"/>
      <c r="F119" s="504"/>
      <c r="G119" s="504"/>
      <c r="H119" s="504"/>
      <c r="I119" s="504"/>
      <c r="J119" s="504"/>
      <c r="K119" s="504"/>
      <c r="L119" s="504"/>
      <c r="M119" s="504"/>
      <c r="N119" s="730"/>
      <c r="O119" s="651"/>
      <c r="P119" s="516"/>
      <c r="Q119" s="542"/>
      <c r="R119" s="543"/>
      <c r="S119" s="515"/>
      <c r="T119" s="516"/>
      <c r="U119" s="715"/>
      <c r="V119" s="716"/>
      <c r="W119" s="716"/>
      <c r="X119" s="716"/>
      <c r="Y119" s="716"/>
      <c r="Z119" s="716"/>
      <c r="AA119" s="716"/>
      <c r="AB119" s="716"/>
      <c r="AC119" s="724"/>
      <c r="AD119" s="726"/>
      <c r="AE119" s="726"/>
      <c r="AF119" s="727"/>
      <c r="AH119" s="108"/>
      <c r="AI119" s="95">
        <f>IF(Q119="",100,IF(Q119="Yes",1,IF(Q119="No",0,IF(Q119="Partial",0.5,IF(Q119="N/A",1.001)))))</f>
        <v>100</v>
      </c>
    </row>
    <row r="120" spans="1:36" ht="40.5" customHeight="1">
      <c r="A120" s="449"/>
      <c r="B120" s="503"/>
      <c r="C120" s="162"/>
      <c r="D120" s="558" t="s">
        <v>1801</v>
      </c>
      <c r="E120" s="558"/>
      <c r="F120" s="558"/>
      <c r="G120" s="558"/>
      <c r="H120" s="558"/>
      <c r="I120" s="558"/>
      <c r="J120" s="558"/>
      <c r="K120" s="558"/>
      <c r="L120" s="558"/>
      <c r="M120" s="558"/>
      <c r="N120" s="862"/>
      <c r="O120" s="651"/>
      <c r="P120" s="516"/>
      <c r="Q120" s="542"/>
      <c r="R120" s="543"/>
      <c r="S120" s="515"/>
      <c r="T120" s="516"/>
      <c r="U120" s="475"/>
      <c r="V120" s="473"/>
      <c r="W120" s="473"/>
      <c r="X120" s="473"/>
      <c r="Y120" s="473"/>
      <c r="Z120" s="473"/>
      <c r="AA120" s="473"/>
      <c r="AB120" s="473"/>
      <c r="AC120" s="693"/>
      <c r="AD120" s="726"/>
      <c r="AE120" s="726"/>
      <c r="AF120" s="727"/>
      <c r="AH120" s="108"/>
      <c r="AI120" s="95">
        <f t="shared" ref="AI120:AI124" si="6">IF(Q120="",100,IF(Q120="Yes",1,IF(Q120="No",0,IF(Q120="Partial",0.5,IF(Q120="N/A",1.001)))))</f>
        <v>100</v>
      </c>
    </row>
    <row r="121" spans="1:36" ht="13.5" customHeight="1">
      <c r="A121" s="449"/>
      <c r="B121" s="503"/>
      <c r="C121" s="161"/>
      <c r="D121" s="692" t="s">
        <v>1802</v>
      </c>
      <c r="E121" s="692"/>
      <c r="F121" s="692"/>
      <c r="G121" s="692"/>
      <c r="H121" s="692"/>
      <c r="I121" s="692"/>
      <c r="J121" s="692"/>
      <c r="K121" s="692"/>
      <c r="L121" s="692"/>
      <c r="M121" s="692"/>
      <c r="N121" s="734"/>
      <c r="O121" s="651"/>
      <c r="P121" s="516"/>
      <c r="Q121" s="542"/>
      <c r="R121" s="543"/>
      <c r="S121" s="515"/>
      <c r="T121" s="516"/>
      <c r="U121" s="475"/>
      <c r="V121" s="473"/>
      <c r="W121" s="473"/>
      <c r="X121" s="473"/>
      <c r="Y121" s="473"/>
      <c r="Z121" s="473"/>
      <c r="AA121" s="473"/>
      <c r="AB121" s="473"/>
      <c r="AC121" s="693"/>
      <c r="AD121" s="726"/>
      <c r="AE121" s="726"/>
      <c r="AF121" s="727"/>
      <c r="AH121" s="108"/>
      <c r="AI121" s="95">
        <f t="shared" si="6"/>
        <v>100</v>
      </c>
    </row>
    <row r="122" spans="1:36" ht="13.5" customHeight="1">
      <c r="A122" s="449"/>
      <c r="B122" s="503"/>
      <c r="C122" s="162"/>
      <c r="D122" s="504" t="s">
        <v>1803</v>
      </c>
      <c r="E122" s="504"/>
      <c r="F122" s="504"/>
      <c r="G122" s="504"/>
      <c r="H122" s="504"/>
      <c r="I122" s="504"/>
      <c r="J122" s="504"/>
      <c r="K122" s="504"/>
      <c r="L122" s="504"/>
      <c r="M122" s="504"/>
      <c r="N122" s="730"/>
      <c r="O122" s="651"/>
      <c r="P122" s="516"/>
      <c r="Q122" s="542"/>
      <c r="R122" s="543"/>
      <c r="S122" s="515"/>
      <c r="T122" s="516"/>
      <c r="U122" s="475"/>
      <c r="V122" s="473"/>
      <c r="W122" s="473"/>
      <c r="X122" s="473"/>
      <c r="Y122" s="473"/>
      <c r="Z122" s="473"/>
      <c r="AA122" s="473"/>
      <c r="AB122" s="473"/>
      <c r="AC122" s="693"/>
      <c r="AD122" s="726"/>
      <c r="AE122" s="726"/>
      <c r="AF122" s="727"/>
      <c r="AH122" s="108"/>
      <c r="AI122" s="95">
        <f t="shared" si="6"/>
        <v>100</v>
      </c>
    </row>
    <row r="123" spans="1:36" ht="13.5" customHeight="1">
      <c r="A123" s="449"/>
      <c r="B123" s="503"/>
      <c r="C123" s="161"/>
      <c r="D123" s="692" t="s">
        <v>1804</v>
      </c>
      <c r="E123" s="692"/>
      <c r="F123" s="692"/>
      <c r="G123" s="692"/>
      <c r="H123" s="692"/>
      <c r="I123" s="692"/>
      <c r="J123" s="692"/>
      <c r="K123" s="692"/>
      <c r="L123" s="692"/>
      <c r="M123" s="692"/>
      <c r="N123" s="734"/>
      <c r="O123" s="651"/>
      <c r="P123" s="516"/>
      <c r="Q123" s="542"/>
      <c r="R123" s="543"/>
      <c r="S123" s="515"/>
      <c r="T123" s="516"/>
      <c r="U123" s="475"/>
      <c r="V123" s="473"/>
      <c r="W123" s="473"/>
      <c r="X123" s="473"/>
      <c r="Y123" s="473"/>
      <c r="Z123" s="473"/>
      <c r="AA123" s="473"/>
      <c r="AB123" s="473"/>
      <c r="AC123" s="693"/>
      <c r="AD123" s="726"/>
      <c r="AE123" s="726"/>
      <c r="AF123" s="727"/>
      <c r="AH123" s="108"/>
      <c r="AI123" s="95">
        <f t="shared" si="6"/>
        <v>100</v>
      </c>
    </row>
    <row r="124" spans="1:36" ht="13.5" customHeight="1">
      <c r="A124" s="449"/>
      <c r="B124" s="503"/>
      <c r="C124" s="163"/>
      <c r="D124" s="731" t="s">
        <v>1805</v>
      </c>
      <c r="E124" s="731"/>
      <c r="F124" s="731"/>
      <c r="G124" s="731"/>
      <c r="H124" s="731"/>
      <c r="I124" s="731"/>
      <c r="J124" s="731"/>
      <c r="K124" s="731"/>
      <c r="L124" s="731"/>
      <c r="M124" s="731"/>
      <c r="N124" s="732"/>
      <c r="O124" s="628"/>
      <c r="P124" s="518"/>
      <c r="Q124" s="542"/>
      <c r="R124" s="543"/>
      <c r="S124" s="517"/>
      <c r="T124" s="518"/>
      <c r="U124" s="475"/>
      <c r="V124" s="473"/>
      <c r="W124" s="473"/>
      <c r="X124" s="473"/>
      <c r="Y124" s="473"/>
      <c r="Z124" s="473"/>
      <c r="AA124" s="473"/>
      <c r="AB124" s="473"/>
      <c r="AC124" s="693"/>
      <c r="AD124" s="722"/>
      <c r="AE124" s="722"/>
      <c r="AF124" s="723"/>
      <c r="AH124" s="108"/>
      <c r="AI124" s="95">
        <f t="shared" si="6"/>
        <v>100</v>
      </c>
      <c r="AJ124" s="108">
        <f>SUM(AI119:AI124)</f>
        <v>600</v>
      </c>
    </row>
    <row r="125" spans="1:36" ht="27" customHeight="1">
      <c r="A125" s="449" t="s">
        <v>365</v>
      </c>
      <c r="B125" s="449"/>
      <c r="C125" s="795" t="s">
        <v>366</v>
      </c>
      <c r="D125" s="795"/>
      <c r="E125" s="795"/>
      <c r="F125" s="795"/>
      <c r="G125" s="795"/>
      <c r="H125" s="795"/>
      <c r="I125" s="795"/>
      <c r="J125" s="795"/>
      <c r="K125" s="795"/>
      <c r="L125" s="795"/>
      <c r="M125" s="795"/>
      <c r="N125" s="795"/>
      <c r="O125" s="508">
        <f>IF(Q125="N/A",0,IF(Q125="Yes",2,IF(Q125="Partial",2,IF(Q125="No",2,IF(Q125="",2)))))</f>
        <v>2</v>
      </c>
      <c r="P125" s="509"/>
      <c r="Q125" s="542"/>
      <c r="R125" s="543"/>
      <c r="S125" s="513">
        <f>IF(Q125="N/A",O125,IF(Q125="Yes",O125,IF(Q125="Partial",1,IF(Q125="No",0,IF(Q125="",0)))))</f>
        <v>0</v>
      </c>
      <c r="T125" s="514"/>
      <c r="U125" s="485"/>
      <c r="V125" s="485"/>
      <c r="W125" s="485"/>
      <c r="X125" s="485"/>
      <c r="Y125" s="485"/>
      <c r="Z125" s="485"/>
      <c r="AA125" s="485"/>
      <c r="AB125" s="485"/>
      <c r="AC125" s="485"/>
      <c r="AD125" s="638" t="s">
        <v>233</v>
      </c>
      <c r="AE125" s="638"/>
      <c r="AF125" s="638"/>
      <c r="AH125" s="108"/>
    </row>
    <row r="126" spans="1:36" ht="13.5" customHeight="1">
      <c r="A126" s="536" t="s">
        <v>121</v>
      </c>
      <c r="B126" s="536"/>
      <c r="C126" s="536"/>
      <c r="D126" s="536"/>
      <c r="E126" s="536"/>
      <c r="F126" s="536"/>
      <c r="G126" s="536"/>
      <c r="H126" s="536"/>
      <c r="I126" s="536"/>
      <c r="J126" s="536"/>
      <c r="K126" s="536"/>
      <c r="L126" s="536"/>
      <c r="M126" s="536"/>
      <c r="N126" s="536"/>
      <c r="O126" s="529">
        <f>SUM(O118:P125)</f>
        <v>5</v>
      </c>
      <c r="P126" s="529"/>
      <c r="Q126" s="529"/>
      <c r="R126" s="529"/>
      <c r="S126" s="529">
        <f>SUM(S118:T125)</f>
        <v>0</v>
      </c>
      <c r="T126" s="529"/>
      <c r="U126" s="519"/>
      <c r="V126" s="519"/>
      <c r="W126" s="519"/>
      <c r="X126" s="519"/>
      <c r="Y126" s="519"/>
      <c r="Z126" s="519"/>
      <c r="AA126" s="519"/>
      <c r="AB126" s="519"/>
      <c r="AC126" s="519"/>
      <c r="AD126" s="453"/>
      <c r="AE126" s="453"/>
      <c r="AF126" s="453"/>
    </row>
    <row r="127" spans="1:36" ht="13.5" customHeight="1"/>
    <row r="128" spans="1:36" ht="13.5" customHeight="1">
      <c r="A128" s="498" t="s">
        <v>132</v>
      </c>
      <c r="B128" s="499"/>
      <c r="C128" s="499"/>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499"/>
      <c r="AE128" s="499"/>
      <c r="AF128" s="500"/>
    </row>
    <row r="129" spans="1:36" ht="13.5" customHeight="1">
      <c r="A129" s="615" t="s">
        <v>133</v>
      </c>
      <c r="B129" s="616"/>
      <c r="C129" s="616"/>
      <c r="D129" s="616"/>
      <c r="E129" s="616"/>
      <c r="F129" s="616"/>
      <c r="G129" s="616"/>
      <c r="H129" s="616"/>
      <c r="I129" s="616"/>
      <c r="J129" s="616"/>
      <c r="K129" s="616"/>
      <c r="L129" s="616"/>
      <c r="M129" s="616"/>
      <c r="N129" s="616"/>
      <c r="O129" s="616"/>
      <c r="P129" s="616"/>
      <c r="Q129" s="616"/>
      <c r="R129" s="616"/>
      <c r="S129" s="616"/>
      <c r="T129" s="616"/>
      <c r="U129" s="616"/>
      <c r="V129" s="616"/>
      <c r="W129" s="616"/>
      <c r="X129" s="616"/>
      <c r="Y129" s="616"/>
      <c r="Z129" s="616"/>
      <c r="AA129" s="616"/>
      <c r="AB129" s="616"/>
      <c r="AC129" s="616"/>
      <c r="AD129" s="616"/>
      <c r="AE129" s="616"/>
      <c r="AF129" s="617"/>
    </row>
    <row r="130" spans="1:36" ht="13.5" customHeight="1"/>
    <row r="131" spans="1:36" ht="13.5" customHeight="1">
      <c r="A131" s="498" t="s">
        <v>138</v>
      </c>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500"/>
    </row>
    <row r="132" spans="1:36" ht="13.5" customHeight="1">
      <c r="A132" s="615" t="s">
        <v>1554</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7"/>
    </row>
    <row r="133" spans="1:36" ht="13.5" customHeight="1"/>
    <row r="134" spans="1:36" ht="13.5" customHeight="1">
      <c r="A134" s="498" t="s">
        <v>139</v>
      </c>
      <c r="B134" s="49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c r="AB134" s="499"/>
      <c r="AC134" s="499"/>
      <c r="AD134" s="499"/>
      <c r="AE134" s="499"/>
      <c r="AF134" s="500"/>
    </row>
    <row r="135" spans="1:36" ht="13.5" customHeight="1">
      <c r="A135" s="615" t="s">
        <v>140</v>
      </c>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7"/>
    </row>
    <row r="136" spans="1:36" ht="13.5" customHeight="1">
      <c r="A136" s="519" t="s">
        <v>103</v>
      </c>
      <c r="B136" s="519"/>
      <c r="C136" s="453" t="s">
        <v>104</v>
      </c>
      <c r="D136" s="453"/>
      <c r="E136" s="453"/>
      <c r="F136" s="453"/>
      <c r="G136" s="453"/>
      <c r="H136" s="453"/>
      <c r="I136" s="453"/>
      <c r="J136" s="453"/>
      <c r="K136" s="453"/>
      <c r="L136" s="453"/>
      <c r="M136" s="453"/>
      <c r="N136" s="453"/>
      <c r="O136" s="519" t="s">
        <v>105</v>
      </c>
      <c r="P136" s="519"/>
      <c r="Q136" s="529" t="s">
        <v>106</v>
      </c>
      <c r="R136" s="529"/>
      <c r="S136" s="529" t="s">
        <v>107</v>
      </c>
      <c r="T136" s="529"/>
      <c r="U136" s="453" t="s">
        <v>108</v>
      </c>
      <c r="V136" s="453"/>
      <c r="W136" s="453"/>
      <c r="X136" s="453"/>
      <c r="Y136" s="453"/>
      <c r="Z136" s="453"/>
      <c r="AA136" s="453"/>
      <c r="AB136" s="453"/>
      <c r="AC136" s="453"/>
      <c r="AD136" s="519" t="s">
        <v>109</v>
      </c>
      <c r="AE136" s="519"/>
      <c r="AF136" s="519"/>
    </row>
    <row r="137" spans="1:36" ht="13.5" customHeight="1">
      <c r="A137" s="519"/>
      <c r="B137" s="519"/>
      <c r="C137" s="453"/>
      <c r="D137" s="453"/>
      <c r="E137" s="453"/>
      <c r="F137" s="453"/>
      <c r="G137" s="453"/>
      <c r="H137" s="453"/>
      <c r="I137" s="453"/>
      <c r="J137" s="453"/>
      <c r="K137" s="453"/>
      <c r="L137" s="453"/>
      <c r="M137" s="453"/>
      <c r="N137" s="453"/>
      <c r="O137" s="519"/>
      <c r="P137" s="519"/>
      <c r="Q137" s="529"/>
      <c r="R137" s="529"/>
      <c r="S137" s="529"/>
      <c r="T137" s="529"/>
      <c r="U137" s="453"/>
      <c r="V137" s="453"/>
      <c r="W137" s="453"/>
      <c r="X137" s="453"/>
      <c r="Y137" s="453"/>
      <c r="Z137" s="453"/>
      <c r="AA137" s="453"/>
      <c r="AB137" s="453"/>
      <c r="AC137" s="453"/>
      <c r="AD137" s="519"/>
      <c r="AE137" s="519"/>
      <c r="AF137" s="519"/>
    </row>
    <row r="138" spans="1:36" ht="40.5" customHeight="1">
      <c r="A138" s="449" t="s">
        <v>367</v>
      </c>
      <c r="B138" s="503"/>
      <c r="C138" s="782" t="s">
        <v>1556</v>
      </c>
      <c r="D138" s="640"/>
      <c r="E138" s="640"/>
      <c r="F138" s="640"/>
      <c r="G138" s="640"/>
      <c r="H138" s="640"/>
      <c r="I138" s="640"/>
      <c r="J138" s="640"/>
      <c r="K138" s="640"/>
      <c r="L138" s="640"/>
      <c r="M138" s="640"/>
      <c r="N138" s="641"/>
      <c r="O138" s="627">
        <f>IF(Q138="N/A",0,IF(Q138="Answer all sub questions",2,IF(Q138="Yes",2,IF(Q138="Partial",2,IF(Q138="No",2,IF(Q138="",2))))))</f>
        <v>2</v>
      </c>
      <c r="P138" s="514"/>
      <c r="Q138" s="519" t="str">
        <f>IF(AJ141&gt;4,"Answer all sub questions",IF(AJ141=(3*1.001),"N/A",IF(AJ141&gt;=3,"Yes",IF(AJ141=2.002,"No",IF(AJ141=1.001,"No",IF(AJ141=0,"No",IF(AJ141&gt;=0.5,"Partial",IF(AJ141&lt;=2.5,"Partial"))))))))</f>
        <v>Answer all sub questions</v>
      </c>
      <c r="R138" s="519"/>
      <c r="S138" s="513">
        <f>IF(Q138="N/A",O138,IF(Q138="Answer all sub questions",0,IF(Q138="Yes",O138,IF(Q138="Partial",1,IF(Q138="No",0,IF(Q138="",0))))))</f>
        <v>0</v>
      </c>
      <c r="T138" s="514"/>
      <c r="U138" s="475"/>
      <c r="V138" s="473"/>
      <c r="W138" s="473"/>
      <c r="X138" s="473"/>
      <c r="Y138" s="473"/>
      <c r="Z138" s="473"/>
      <c r="AA138" s="473"/>
      <c r="AB138" s="473"/>
      <c r="AC138" s="693"/>
      <c r="AD138" s="564" t="s">
        <v>926</v>
      </c>
      <c r="AE138" s="725"/>
      <c r="AF138" s="725"/>
      <c r="AH138" s="108"/>
    </row>
    <row r="139" spans="1:36" ht="13.5" customHeight="1">
      <c r="A139" s="449"/>
      <c r="B139" s="503"/>
      <c r="C139" s="162"/>
      <c r="D139" s="690" t="s">
        <v>1389</v>
      </c>
      <c r="E139" s="504"/>
      <c r="F139" s="504"/>
      <c r="G139" s="504"/>
      <c r="H139" s="504"/>
      <c r="I139" s="504"/>
      <c r="J139" s="504"/>
      <c r="K139" s="504"/>
      <c r="L139" s="504"/>
      <c r="M139" s="504"/>
      <c r="N139" s="730"/>
      <c r="O139" s="651"/>
      <c r="P139" s="516"/>
      <c r="Q139" s="619"/>
      <c r="R139" s="619"/>
      <c r="S139" s="515"/>
      <c r="T139" s="516"/>
      <c r="U139" s="715"/>
      <c r="V139" s="716"/>
      <c r="W139" s="716"/>
      <c r="X139" s="716"/>
      <c r="Y139" s="716"/>
      <c r="Z139" s="716"/>
      <c r="AA139" s="716"/>
      <c r="AB139" s="716"/>
      <c r="AC139" s="724"/>
      <c r="AD139" s="564"/>
      <c r="AE139" s="725"/>
      <c r="AF139" s="725"/>
      <c r="AH139" s="108"/>
      <c r="AI139" s="95">
        <f>IF(Q139="",100,IF(Q139="Yes",1,IF(Q139="No",0,IF(Q139="Partial",0.5,IF(Q139="N/A",1.001)))))</f>
        <v>100</v>
      </c>
    </row>
    <row r="140" spans="1:36" ht="13.5" customHeight="1">
      <c r="A140" s="449"/>
      <c r="B140" s="503"/>
      <c r="C140" s="162"/>
      <c r="D140" s="690" t="s">
        <v>1390</v>
      </c>
      <c r="E140" s="504"/>
      <c r="F140" s="504"/>
      <c r="G140" s="504"/>
      <c r="H140" s="504"/>
      <c r="I140" s="504"/>
      <c r="J140" s="504"/>
      <c r="K140" s="504"/>
      <c r="L140" s="504"/>
      <c r="M140" s="504"/>
      <c r="N140" s="730"/>
      <c r="O140" s="651"/>
      <c r="P140" s="516"/>
      <c r="Q140" s="619"/>
      <c r="R140" s="619"/>
      <c r="S140" s="515"/>
      <c r="T140" s="516"/>
      <c r="U140" s="475"/>
      <c r="V140" s="473"/>
      <c r="W140" s="473"/>
      <c r="X140" s="473"/>
      <c r="Y140" s="473"/>
      <c r="Z140" s="473"/>
      <c r="AA140" s="473"/>
      <c r="AB140" s="473"/>
      <c r="AC140" s="693"/>
      <c r="AD140" s="564"/>
      <c r="AE140" s="725"/>
      <c r="AF140" s="725"/>
      <c r="AH140" s="108"/>
      <c r="AI140" s="95">
        <f t="shared" ref="AI140:AI141" si="7">IF(Q140="",100,IF(Q140="Yes",1,IF(Q140="No",0,IF(Q140="Partial",0.5,IF(Q140="N/A",1.001)))))</f>
        <v>100</v>
      </c>
    </row>
    <row r="141" spans="1:36" ht="13.5" customHeight="1">
      <c r="A141" s="449"/>
      <c r="B141" s="503"/>
      <c r="C141" s="163"/>
      <c r="D141" s="809" t="s">
        <v>1391</v>
      </c>
      <c r="E141" s="731"/>
      <c r="F141" s="731"/>
      <c r="G141" s="731"/>
      <c r="H141" s="731"/>
      <c r="I141" s="731"/>
      <c r="J141" s="731"/>
      <c r="K141" s="731"/>
      <c r="L141" s="731"/>
      <c r="M141" s="731"/>
      <c r="N141" s="732"/>
      <c r="O141" s="628"/>
      <c r="P141" s="518"/>
      <c r="Q141" s="619"/>
      <c r="R141" s="619"/>
      <c r="S141" s="517"/>
      <c r="T141" s="518"/>
      <c r="U141" s="475"/>
      <c r="V141" s="473"/>
      <c r="W141" s="473"/>
      <c r="X141" s="473"/>
      <c r="Y141" s="473"/>
      <c r="Z141" s="473"/>
      <c r="AA141" s="473"/>
      <c r="AB141" s="473"/>
      <c r="AC141" s="693"/>
      <c r="AD141" s="564"/>
      <c r="AE141" s="725"/>
      <c r="AF141" s="725"/>
      <c r="AH141" s="108"/>
      <c r="AI141" s="95">
        <f t="shared" si="7"/>
        <v>100</v>
      </c>
      <c r="AJ141" s="108">
        <f>SUM(AI139:AI141)</f>
        <v>300</v>
      </c>
    </row>
    <row r="142" spans="1:36" ht="13.5" customHeight="1">
      <c r="A142" s="536" t="s">
        <v>121</v>
      </c>
      <c r="B142" s="536"/>
      <c r="C142" s="787"/>
      <c r="D142" s="787"/>
      <c r="E142" s="787"/>
      <c r="F142" s="787"/>
      <c r="G142" s="787"/>
      <c r="H142" s="787"/>
      <c r="I142" s="787"/>
      <c r="J142" s="787"/>
      <c r="K142" s="787"/>
      <c r="L142" s="787"/>
      <c r="M142" s="787"/>
      <c r="N142" s="787"/>
      <c r="O142" s="529">
        <f>SUM(O138:P141)</f>
        <v>2</v>
      </c>
      <c r="P142" s="529"/>
      <c r="Q142" s="529"/>
      <c r="R142" s="529"/>
      <c r="S142" s="529">
        <f>SUM(S138:T141)</f>
        <v>0</v>
      </c>
      <c r="T142" s="529"/>
      <c r="U142" s="519"/>
      <c r="V142" s="519"/>
      <c r="W142" s="519"/>
      <c r="X142" s="519"/>
      <c r="Y142" s="519"/>
      <c r="Z142" s="519"/>
      <c r="AA142" s="519"/>
      <c r="AB142" s="519"/>
      <c r="AC142" s="519"/>
      <c r="AD142" s="725"/>
      <c r="AE142" s="725"/>
      <c r="AF142" s="725"/>
    </row>
    <row r="143" spans="1:36" ht="13.5" customHeight="1"/>
    <row r="144" spans="1:36" ht="13.5" customHeight="1">
      <c r="A144" s="498" t="s">
        <v>144</v>
      </c>
      <c r="B144" s="499"/>
      <c r="C144" s="499"/>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500"/>
    </row>
    <row r="145" spans="1:36" ht="13.5" customHeight="1">
      <c r="A145" s="615" t="s">
        <v>145</v>
      </c>
      <c r="B145" s="616"/>
      <c r="C145" s="616"/>
      <c r="D145" s="616"/>
      <c r="E145" s="616"/>
      <c r="F145" s="616"/>
      <c r="G145" s="616"/>
      <c r="H145" s="616"/>
      <c r="I145" s="616"/>
      <c r="J145" s="616"/>
      <c r="K145" s="616"/>
      <c r="L145" s="616"/>
      <c r="M145" s="616"/>
      <c r="N145" s="616"/>
      <c r="O145" s="616"/>
      <c r="P145" s="616"/>
      <c r="Q145" s="616"/>
      <c r="R145" s="616"/>
      <c r="S145" s="616"/>
      <c r="T145" s="616"/>
      <c r="U145" s="616"/>
      <c r="V145" s="616"/>
      <c r="W145" s="616"/>
      <c r="X145" s="616"/>
      <c r="Y145" s="616"/>
      <c r="Z145" s="616"/>
      <c r="AA145" s="616"/>
      <c r="AB145" s="616"/>
      <c r="AC145" s="616"/>
      <c r="AD145" s="616"/>
      <c r="AE145" s="616"/>
      <c r="AF145" s="617"/>
    </row>
    <row r="146" spans="1:36" ht="13.5" customHeight="1">
      <c r="A146" s="519" t="s">
        <v>103</v>
      </c>
      <c r="B146" s="519"/>
      <c r="C146" s="453" t="s">
        <v>104</v>
      </c>
      <c r="D146" s="453"/>
      <c r="E146" s="453"/>
      <c r="F146" s="453"/>
      <c r="G146" s="453"/>
      <c r="H146" s="453"/>
      <c r="I146" s="453"/>
      <c r="J146" s="453"/>
      <c r="K146" s="453"/>
      <c r="L146" s="453"/>
      <c r="M146" s="453"/>
      <c r="N146" s="453"/>
      <c r="O146" s="519" t="s">
        <v>105</v>
      </c>
      <c r="P146" s="519"/>
      <c r="Q146" s="529" t="s">
        <v>106</v>
      </c>
      <c r="R146" s="529"/>
      <c r="S146" s="529" t="s">
        <v>107</v>
      </c>
      <c r="T146" s="529"/>
      <c r="U146" s="453" t="s">
        <v>108</v>
      </c>
      <c r="V146" s="453"/>
      <c r="W146" s="453"/>
      <c r="X146" s="453"/>
      <c r="Y146" s="453"/>
      <c r="Z146" s="453"/>
      <c r="AA146" s="453"/>
      <c r="AB146" s="453"/>
      <c r="AC146" s="453"/>
      <c r="AD146" s="519" t="s">
        <v>109</v>
      </c>
      <c r="AE146" s="519"/>
      <c r="AF146" s="519"/>
    </row>
    <row r="147" spans="1:36" ht="13.5" customHeight="1">
      <c r="A147" s="519"/>
      <c r="B147" s="519"/>
      <c r="C147" s="453"/>
      <c r="D147" s="453"/>
      <c r="E147" s="453"/>
      <c r="F147" s="453"/>
      <c r="G147" s="453"/>
      <c r="H147" s="453"/>
      <c r="I147" s="453"/>
      <c r="J147" s="453"/>
      <c r="K147" s="453"/>
      <c r="L147" s="453"/>
      <c r="M147" s="453"/>
      <c r="N147" s="453"/>
      <c r="O147" s="519"/>
      <c r="P147" s="519"/>
      <c r="Q147" s="529"/>
      <c r="R147" s="529"/>
      <c r="S147" s="529"/>
      <c r="T147" s="529"/>
      <c r="U147" s="453"/>
      <c r="V147" s="453"/>
      <c r="W147" s="453"/>
      <c r="X147" s="453"/>
      <c r="Y147" s="453"/>
      <c r="Z147" s="453"/>
      <c r="AA147" s="453"/>
      <c r="AB147" s="453"/>
      <c r="AC147" s="453"/>
      <c r="AD147" s="519"/>
      <c r="AE147" s="519"/>
      <c r="AF147" s="519"/>
    </row>
    <row r="148" spans="1:36" ht="13.5" customHeight="1">
      <c r="A148" s="453" t="s">
        <v>243</v>
      </c>
      <c r="B148" s="453"/>
      <c r="C148" s="594"/>
      <c r="D148" s="594"/>
      <c r="E148" s="594"/>
      <c r="F148" s="594"/>
      <c r="G148" s="594"/>
      <c r="H148" s="594"/>
      <c r="I148" s="594"/>
      <c r="J148" s="594"/>
      <c r="K148" s="594"/>
      <c r="L148" s="594"/>
      <c r="M148" s="594"/>
      <c r="N148" s="594"/>
      <c r="O148" s="453"/>
      <c r="P148" s="453"/>
      <c r="Q148" s="453"/>
      <c r="R148" s="453"/>
      <c r="S148" s="453"/>
      <c r="T148" s="453"/>
      <c r="U148" s="453"/>
      <c r="V148" s="453"/>
      <c r="W148" s="453"/>
      <c r="X148" s="453"/>
      <c r="Y148" s="453"/>
      <c r="Z148" s="453"/>
      <c r="AA148" s="453"/>
      <c r="AB148" s="453"/>
      <c r="AC148" s="453"/>
      <c r="AD148" s="453"/>
      <c r="AE148" s="453"/>
      <c r="AF148" s="453"/>
    </row>
    <row r="149" spans="1:36" ht="27" customHeight="1">
      <c r="A149" s="600" t="s">
        <v>368</v>
      </c>
      <c r="B149" s="601"/>
      <c r="C149" s="607" t="s">
        <v>1558</v>
      </c>
      <c r="D149" s="504"/>
      <c r="E149" s="504"/>
      <c r="F149" s="504"/>
      <c r="G149" s="504"/>
      <c r="H149" s="504"/>
      <c r="I149" s="504"/>
      <c r="J149" s="504"/>
      <c r="K149" s="504"/>
      <c r="L149" s="504"/>
      <c r="M149" s="504"/>
      <c r="N149" s="505"/>
      <c r="O149" s="567">
        <f>IF(Q149="N/A",0,IF(Q149="Answer all sub questions",3,IF(Q149="Yes",3,IF(Q149="Partial",3,IF(Q149="No",3,IF(Q149="",3))))))</f>
        <v>3</v>
      </c>
      <c r="P149" s="529"/>
      <c r="Q149" s="519" t="str">
        <f>IF(AJ157&gt;6,"Answer all sub questions",IF(AJ157=(5*1.001),"N/A",IF(AJ157&gt;=5,"Yes",IF(AJ157=4.004,"No",IF(AJ157=3.003,"No",IF(AJ157=2.002,"No",IF(AJ157=1.001,"No",IF(AJ157=0,"No",IF(AJ157&gt;=0.5,"Partial",IF(AJ157&lt;=4.5,"Partial"))))))))))</f>
        <v>Answer all sub questions</v>
      </c>
      <c r="R149" s="519"/>
      <c r="S149" s="513">
        <f>IF(Q149="N/A",O149,IF(Q149="Answer all sub questions",0,IF(Q149="Yes",O149,IF(Q149="Partial",1,IF(Q149="No",0,IF(Q149="",0))))))</f>
        <v>0</v>
      </c>
      <c r="T149" s="514"/>
      <c r="U149" s="629"/>
      <c r="V149" s="630"/>
      <c r="W149" s="630"/>
      <c r="X149" s="630"/>
      <c r="Y149" s="630"/>
      <c r="Z149" s="630"/>
      <c r="AA149" s="630"/>
      <c r="AB149" s="630"/>
      <c r="AC149" s="631"/>
      <c r="AD149" s="520" t="s">
        <v>152</v>
      </c>
      <c r="AE149" s="521"/>
      <c r="AF149" s="522"/>
      <c r="AH149" s="108"/>
    </row>
    <row r="150" spans="1:36" ht="13.5" customHeight="1">
      <c r="A150" s="494"/>
      <c r="B150" s="692"/>
      <c r="C150" s="170"/>
      <c r="D150" s="583" t="s">
        <v>246</v>
      </c>
      <c r="E150" s="583"/>
      <c r="F150" s="583"/>
      <c r="G150" s="583"/>
      <c r="H150" s="583"/>
      <c r="I150" s="583"/>
      <c r="J150" s="583"/>
      <c r="K150" s="583"/>
      <c r="L150" s="583"/>
      <c r="M150" s="583"/>
      <c r="N150" s="583"/>
      <c r="O150" s="598"/>
      <c r="P150" s="598"/>
      <c r="Q150" s="598"/>
      <c r="R150" s="598"/>
      <c r="S150" s="598"/>
      <c r="T150" s="598"/>
      <c r="U150" s="598"/>
      <c r="V150" s="598"/>
      <c r="W150" s="598"/>
      <c r="X150" s="598"/>
      <c r="Y150" s="598"/>
      <c r="Z150" s="598"/>
      <c r="AA150" s="598"/>
      <c r="AB150" s="598"/>
      <c r="AC150" s="599"/>
      <c r="AD150" s="523"/>
      <c r="AE150" s="524"/>
      <c r="AF150" s="525"/>
    </row>
    <row r="151" spans="1:36" ht="27" customHeight="1">
      <c r="A151" s="494"/>
      <c r="B151" s="692"/>
      <c r="C151" s="120"/>
      <c r="D151" s="558" t="s">
        <v>370</v>
      </c>
      <c r="E151" s="558"/>
      <c r="F151" s="558"/>
      <c r="G151" s="558"/>
      <c r="H151" s="558"/>
      <c r="I151" s="558"/>
      <c r="J151" s="558"/>
      <c r="K151" s="558"/>
      <c r="L151" s="558"/>
      <c r="M151" s="558"/>
      <c r="N151" s="559"/>
      <c r="O151" s="513"/>
      <c r="P151" s="514"/>
      <c r="Q151" s="619"/>
      <c r="R151" s="619"/>
      <c r="S151" s="513"/>
      <c r="T151" s="514"/>
      <c r="U151" s="485"/>
      <c r="V151" s="485"/>
      <c r="W151" s="485"/>
      <c r="X151" s="485"/>
      <c r="Y151" s="485"/>
      <c r="Z151" s="485"/>
      <c r="AA151" s="485"/>
      <c r="AB151" s="485"/>
      <c r="AC151" s="485"/>
      <c r="AD151" s="523"/>
      <c r="AE151" s="524"/>
      <c r="AF151" s="525"/>
      <c r="AH151" s="108"/>
      <c r="AI151" s="95">
        <f>IF(Q151="",100,IF(Q151="Yes",1,IF(Q151="No",0,IF(Q151="Partial",0.5,IF(Q151="N/A",1.001)))))</f>
        <v>100</v>
      </c>
    </row>
    <row r="152" spans="1:36" ht="27" customHeight="1">
      <c r="A152" s="494"/>
      <c r="B152" s="496"/>
      <c r="C152" s="120"/>
      <c r="D152" s="558" t="s">
        <v>247</v>
      </c>
      <c r="E152" s="558"/>
      <c r="F152" s="558"/>
      <c r="G152" s="558"/>
      <c r="H152" s="558"/>
      <c r="I152" s="558"/>
      <c r="J152" s="558"/>
      <c r="K152" s="558"/>
      <c r="L152" s="558"/>
      <c r="M152" s="558"/>
      <c r="N152" s="559"/>
      <c r="O152" s="517"/>
      <c r="P152" s="518"/>
      <c r="Q152" s="619"/>
      <c r="R152" s="619"/>
      <c r="S152" s="517"/>
      <c r="T152" s="518"/>
      <c r="U152" s="485"/>
      <c r="V152" s="485"/>
      <c r="W152" s="485"/>
      <c r="X152" s="485"/>
      <c r="Y152" s="485"/>
      <c r="Z152" s="485"/>
      <c r="AA152" s="485"/>
      <c r="AB152" s="485"/>
      <c r="AC152" s="485"/>
      <c r="AD152" s="523"/>
      <c r="AE152" s="524"/>
      <c r="AF152" s="525"/>
      <c r="AH152" s="108"/>
      <c r="AI152" s="95">
        <f t="shared" ref="AI152:AI154" si="8">IF(Q152="",100,IF(Q152="Yes",1,IF(Q152="No",0,IF(Q152="Partial",0.5,IF(Q152="N/A",1.001)))))</f>
        <v>100</v>
      </c>
    </row>
    <row r="153" spans="1:36" ht="13.5" customHeight="1">
      <c r="A153" s="494"/>
      <c r="B153" s="496"/>
      <c r="C153" s="120"/>
      <c r="D153" s="598" t="s">
        <v>248</v>
      </c>
      <c r="E153" s="598"/>
      <c r="F153" s="598"/>
      <c r="G153" s="598"/>
      <c r="H153" s="598"/>
      <c r="I153" s="598"/>
      <c r="J153" s="598"/>
      <c r="K153" s="598"/>
      <c r="L153" s="598"/>
      <c r="M153" s="598"/>
      <c r="N153" s="598"/>
      <c r="O153" s="598"/>
      <c r="P153" s="598"/>
      <c r="Q153" s="598"/>
      <c r="R153" s="598"/>
      <c r="S153" s="598"/>
      <c r="T153" s="598"/>
      <c r="U153" s="598"/>
      <c r="V153" s="598"/>
      <c r="W153" s="598"/>
      <c r="X153" s="598"/>
      <c r="Y153" s="598"/>
      <c r="Z153" s="598"/>
      <c r="AA153" s="598"/>
      <c r="AB153" s="598"/>
      <c r="AC153" s="599"/>
      <c r="AD153" s="523"/>
      <c r="AE153" s="524"/>
      <c r="AF153" s="525"/>
    </row>
    <row r="154" spans="1:36" ht="40.5" customHeight="1">
      <c r="A154" s="494"/>
      <c r="B154" s="496"/>
      <c r="C154" s="120"/>
      <c r="D154" s="558" t="s">
        <v>1557</v>
      </c>
      <c r="E154" s="558"/>
      <c r="F154" s="558"/>
      <c r="G154" s="558"/>
      <c r="H154" s="558"/>
      <c r="I154" s="558"/>
      <c r="J154" s="558"/>
      <c r="K154" s="558"/>
      <c r="L154" s="558"/>
      <c r="M154" s="558"/>
      <c r="N154" s="559"/>
      <c r="O154" s="513"/>
      <c r="P154" s="514"/>
      <c r="Q154" s="619"/>
      <c r="R154" s="619"/>
      <c r="S154" s="513"/>
      <c r="T154" s="514"/>
      <c r="U154" s="485"/>
      <c r="V154" s="485"/>
      <c r="W154" s="485"/>
      <c r="X154" s="485"/>
      <c r="Y154" s="485"/>
      <c r="Z154" s="485"/>
      <c r="AA154" s="485"/>
      <c r="AB154" s="485"/>
      <c r="AC154" s="485"/>
      <c r="AD154" s="523"/>
      <c r="AE154" s="524"/>
      <c r="AF154" s="525"/>
      <c r="AH154" s="108"/>
      <c r="AI154" s="95">
        <f t="shared" si="8"/>
        <v>100</v>
      </c>
      <c r="AJ154" s="108"/>
    </row>
    <row r="155" spans="1:36" ht="27" customHeight="1">
      <c r="A155" s="494"/>
      <c r="B155" s="496"/>
      <c r="C155" s="120"/>
      <c r="D155" s="558" t="s">
        <v>249</v>
      </c>
      <c r="E155" s="558"/>
      <c r="F155" s="558"/>
      <c r="G155" s="558"/>
      <c r="H155" s="558"/>
      <c r="I155" s="558"/>
      <c r="J155" s="558"/>
      <c r="K155" s="558"/>
      <c r="L155" s="558"/>
      <c r="M155" s="558"/>
      <c r="N155" s="559"/>
      <c r="O155" s="517"/>
      <c r="P155" s="518"/>
      <c r="Q155" s="619"/>
      <c r="R155" s="619"/>
      <c r="S155" s="517"/>
      <c r="T155" s="518"/>
      <c r="U155" s="485"/>
      <c r="V155" s="485"/>
      <c r="W155" s="485"/>
      <c r="X155" s="485"/>
      <c r="Y155" s="485"/>
      <c r="Z155" s="485"/>
      <c r="AA155" s="485"/>
      <c r="AB155" s="485"/>
      <c r="AC155" s="485"/>
      <c r="AD155" s="523"/>
      <c r="AE155" s="524"/>
      <c r="AF155" s="525"/>
      <c r="AH155" s="108"/>
      <c r="AI155" s="95">
        <f>IF(Q155="",100,IF(Q155="Yes",1,IF(Q155="No",0,IF(Q155="Partial",0.5,IF(Q155="N/A",1.001)))))</f>
        <v>100</v>
      </c>
    </row>
    <row r="156" spans="1:36" ht="13.5" customHeight="1">
      <c r="A156" s="494"/>
      <c r="B156" s="496"/>
      <c r="C156" s="120"/>
      <c r="D156" s="598" t="s">
        <v>1341</v>
      </c>
      <c r="E156" s="598"/>
      <c r="F156" s="598"/>
      <c r="G156" s="598"/>
      <c r="H156" s="598"/>
      <c r="I156" s="598"/>
      <c r="J156" s="598"/>
      <c r="K156" s="598"/>
      <c r="L156" s="598"/>
      <c r="M156" s="598"/>
      <c r="N156" s="598"/>
      <c r="O156" s="598"/>
      <c r="P156" s="598"/>
      <c r="Q156" s="598"/>
      <c r="R156" s="598"/>
      <c r="S156" s="598"/>
      <c r="T156" s="598"/>
      <c r="U156" s="598"/>
      <c r="V156" s="598"/>
      <c r="W156" s="598"/>
      <c r="X156" s="598"/>
      <c r="Y156" s="598"/>
      <c r="Z156" s="598"/>
      <c r="AA156" s="598"/>
      <c r="AB156" s="598"/>
      <c r="AC156" s="599"/>
      <c r="AD156" s="523"/>
      <c r="AE156" s="524"/>
      <c r="AF156" s="525"/>
    </row>
    <row r="157" spans="1:36" ht="27" customHeight="1">
      <c r="A157" s="688"/>
      <c r="B157" s="714"/>
      <c r="C157" s="123"/>
      <c r="D157" s="551" t="s">
        <v>371</v>
      </c>
      <c r="E157" s="551"/>
      <c r="F157" s="551"/>
      <c r="G157" s="551"/>
      <c r="H157" s="551"/>
      <c r="I157" s="551"/>
      <c r="J157" s="551"/>
      <c r="K157" s="551"/>
      <c r="L157" s="551"/>
      <c r="M157" s="551"/>
      <c r="N157" s="455"/>
      <c r="O157" s="529"/>
      <c r="P157" s="529"/>
      <c r="Q157" s="619"/>
      <c r="R157" s="619"/>
      <c r="S157" s="566"/>
      <c r="T157" s="567"/>
      <c r="U157" s="485"/>
      <c r="V157" s="485"/>
      <c r="W157" s="485"/>
      <c r="X157" s="485"/>
      <c r="Y157" s="485"/>
      <c r="Z157" s="485"/>
      <c r="AA157" s="485"/>
      <c r="AB157" s="485"/>
      <c r="AC157" s="485"/>
      <c r="AD157" s="526"/>
      <c r="AE157" s="527"/>
      <c r="AF157" s="528"/>
      <c r="AH157" s="108"/>
      <c r="AI157" s="95">
        <f>IF(Q157="",100,IF(Q157="Yes",1,IF(Q157="No",0,IF(Q157="Partial",0.5,IF(Q157="N/A",1.001)))))</f>
        <v>100</v>
      </c>
      <c r="AJ157" s="108">
        <f>SUM(AI151:AI157)</f>
        <v>500</v>
      </c>
    </row>
    <row r="158" spans="1:36" ht="40.5" customHeight="1">
      <c r="A158" s="600" t="s">
        <v>369</v>
      </c>
      <c r="B158" s="601"/>
      <c r="C158" s="815" t="s">
        <v>1638</v>
      </c>
      <c r="D158" s="816"/>
      <c r="E158" s="816"/>
      <c r="F158" s="816"/>
      <c r="G158" s="816"/>
      <c r="H158" s="816"/>
      <c r="I158" s="816"/>
      <c r="J158" s="816"/>
      <c r="K158" s="816"/>
      <c r="L158" s="816"/>
      <c r="M158" s="816"/>
      <c r="N158" s="817"/>
      <c r="O158" s="627">
        <f>IF(Q158="N/A",0,IF(Q158="Answer all sub questions",2,IF(Q158="Yes",2,IF(Q158="Partial",2,IF(Q158="No",2,IF(Q158="",2))))))</f>
        <v>2</v>
      </c>
      <c r="P158" s="514"/>
      <c r="Q158" s="519" t="str">
        <f>IF(AJ161&gt;4,"Answer all sub questions",IF(AJ161=(3*1.001),"N/A",IF(AJ161&gt;=3,"Yes",IF(AJ161=2.002,"No",IF(AJ161=1.001,"No",IF(AJ161=0,"No",IF(AJ161&gt;=0.5,"Partial",IF(AJ161&lt;=2.5,"Partial"))))))))</f>
        <v>Answer all sub questions</v>
      </c>
      <c r="R158" s="519"/>
      <c r="S158" s="513">
        <f>IF(Q158="N/A",O158,IF(Q158="Answer all sub questions",0,IF(Q158="Yes",O158,IF(Q158="Partial",1,IF(Q158="No",0,IF(Q158="",0))))))</f>
        <v>0</v>
      </c>
      <c r="T158" s="514"/>
      <c r="U158" s="475"/>
      <c r="V158" s="473"/>
      <c r="W158" s="473"/>
      <c r="X158" s="473"/>
      <c r="Y158" s="473"/>
      <c r="Z158" s="473"/>
      <c r="AA158" s="473"/>
      <c r="AB158" s="473"/>
      <c r="AC158" s="693"/>
      <c r="AD158" s="521" t="s">
        <v>152</v>
      </c>
      <c r="AE158" s="521"/>
      <c r="AF158" s="522"/>
      <c r="AH158" s="108"/>
    </row>
    <row r="159" spans="1:36" ht="27" customHeight="1">
      <c r="A159" s="494"/>
      <c r="B159" s="496"/>
      <c r="C159" s="190"/>
      <c r="D159" s="834" t="s">
        <v>1855</v>
      </c>
      <c r="E159" s="834"/>
      <c r="F159" s="834"/>
      <c r="G159" s="834"/>
      <c r="H159" s="834"/>
      <c r="I159" s="834"/>
      <c r="J159" s="834"/>
      <c r="K159" s="834"/>
      <c r="L159" s="834"/>
      <c r="M159" s="834"/>
      <c r="N159" s="835"/>
      <c r="O159" s="515"/>
      <c r="P159" s="516"/>
      <c r="Q159" s="619"/>
      <c r="R159" s="619"/>
      <c r="S159" s="515"/>
      <c r="T159" s="516"/>
      <c r="U159" s="475"/>
      <c r="V159" s="473"/>
      <c r="W159" s="473"/>
      <c r="X159" s="473"/>
      <c r="Y159" s="473"/>
      <c r="Z159" s="473"/>
      <c r="AA159" s="473"/>
      <c r="AB159" s="473"/>
      <c r="AC159" s="693"/>
      <c r="AD159" s="524"/>
      <c r="AE159" s="524"/>
      <c r="AF159" s="525"/>
      <c r="AH159" s="108"/>
      <c r="AI159" s="95">
        <f t="shared" ref="AI159" si="9">IF(Q159="",100,IF(Q159="Yes",1,IF(Q159="No",0,IF(Q159="Partial",0.5,IF(Q159="N/A",1.001)))))</f>
        <v>100</v>
      </c>
    </row>
    <row r="160" spans="1:36" ht="13.5" customHeight="1">
      <c r="A160" s="494"/>
      <c r="B160" s="496"/>
      <c r="C160" s="172"/>
      <c r="D160" s="501" t="s">
        <v>1856</v>
      </c>
      <c r="E160" s="501"/>
      <c r="F160" s="501"/>
      <c r="G160" s="501"/>
      <c r="H160" s="501"/>
      <c r="I160" s="501"/>
      <c r="J160" s="501"/>
      <c r="K160" s="501"/>
      <c r="L160" s="501"/>
      <c r="M160" s="501"/>
      <c r="N160" s="502"/>
      <c r="O160" s="515"/>
      <c r="P160" s="516"/>
      <c r="Q160" s="619"/>
      <c r="R160" s="619"/>
      <c r="S160" s="515"/>
      <c r="T160" s="516"/>
      <c r="U160" s="715"/>
      <c r="V160" s="716"/>
      <c r="W160" s="716"/>
      <c r="X160" s="716"/>
      <c r="Y160" s="716"/>
      <c r="Z160" s="716"/>
      <c r="AA160" s="716"/>
      <c r="AB160" s="716"/>
      <c r="AC160" s="724"/>
      <c r="AD160" s="524"/>
      <c r="AE160" s="524"/>
      <c r="AF160" s="525"/>
      <c r="AH160" s="108"/>
      <c r="AI160" s="95">
        <f>IF(Q160="",100,IF(Q160="Yes",1,IF(Q160="No",0,IF(Q160="Partial",0.5,IF(Q160="N/A",1.001)))))</f>
        <v>100</v>
      </c>
    </row>
    <row r="161" spans="1:36" ht="27" customHeight="1">
      <c r="A161" s="688"/>
      <c r="B161" s="714"/>
      <c r="C161" s="172"/>
      <c r="D161" s="501" t="s">
        <v>1857</v>
      </c>
      <c r="E161" s="501"/>
      <c r="F161" s="501"/>
      <c r="G161" s="501"/>
      <c r="H161" s="501"/>
      <c r="I161" s="501"/>
      <c r="J161" s="501"/>
      <c r="K161" s="501"/>
      <c r="L161" s="501"/>
      <c r="M161" s="501"/>
      <c r="N161" s="502"/>
      <c r="O161" s="517"/>
      <c r="P161" s="518"/>
      <c r="Q161" s="619"/>
      <c r="R161" s="619"/>
      <c r="S161" s="517"/>
      <c r="T161" s="518"/>
      <c r="U161" s="715"/>
      <c r="V161" s="716"/>
      <c r="W161" s="716"/>
      <c r="X161" s="716"/>
      <c r="Y161" s="716"/>
      <c r="Z161" s="716"/>
      <c r="AA161" s="716"/>
      <c r="AB161" s="716"/>
      <c r="AC161" s="724"/>
      <c r="AD161" s="527"/>
      <c r="AE161" s="527"/>
      <c r="AF161" s="528"/>
      <c r="AH161" s="108"/>
      <c r="AI161" s="95">
        <f>IF(Q161="",100,IF(Q161="Yes",1,IF(Q161="No",0,IF(Q161="Partial",0.5,IF(Q161="N/A",1.001)))))</f>
        <v>100</v>
      </c>
      <c r="AJ161" s="95">
        <f>SUM(AI159:AI161)</f>
        <v>300</v>
      </c>
    </row>
    <row r="162" spans="1:36" ht="27" customHeight="1">
      <c r="A162" s="449" t="s">
        <v>372</v>
      </c>
      <c r="B162" s="449"/>
      <c r="C162" s="452" t="s">
        <v>254</v>
      </c>
      <c r="D162" s="452"/>
      <c r="E162" s="452"/>
      <c r="F162" s="452"/>
      <c r="G162" s="452"/>
      <c r="H162" s="452"/>
      <c r="I162" s="452"/>
      <c r="J162" s="452"/>
      <c r="K162" s="452"/>
      <c r="L162" s="452"/>
      <c r="M162" s="452"/>
      <c r="N162" s="452"/>
      <c r="O162" s="529">
        <f>IF(Q162="N/A",0,IF(Q162="Yes",2,IF(Q162="Partial",2,IF(Q162="No",2,IF(Q162="",2)))))</f>
        <v>2</v>
      </c>
      <c r="P162" s="529"/>
      <c r="Q162" s="619"/>
      <c r="R162" s="619"/>
      <c r="S162" s="513">
        <f>IF(Q162="N/A",O162,IF(Q162="Yes",O162,IF(Q162="Partial",1,IF(Q162="No",0,IF(Q162="",0)))))</f>
        <v>0</v>
      </c>
      <c r="T162" s="514"/>
      <c r="U162" s="485"/>
      <c r="V162" s="485"/>
      <c r="W162" s="485"/>
      <c r="X162" s="485"/>
      <c r="Y162" s="485"/>
      <c r="Z162" s="485"/>
      <c r="AA162" s="485"/>
      <c r="AB162" s="485"/>
      <c r="AC162" s="485"/>
      <c r="AD162" s="591" t="s">
        <v>255</v>
      </c>
      <c r="AE162" s="591"/>
      <c r="AF162" s="591"/>
      <c r="AH162" s="108"/>
    </row>
    <row r="163" spans="1:36" ht="27.75" customHeight="1">
      <c r="A163" s="536" t="s">
        <v>1644</v>
      </c>
      <c r="B163" s="453"/>
      <c r="C163" s="594"/>
      <c r="D163" s="594"/>
      <c r="E163" s="594"/>
      <c r="F163" s="594"/>
      <c r="G163" s="594"/>
      <c r="H163" s="594"/>
      <c r="I163" s="594"/>
      <c r="J163" s="594"/>
      <c r="K163" s="594"/>
      <c r="L163" s="594"/>
      <c r="M163" s="594"/>
      <c r="N163" s="594"/>
      <c r="O163" s="453"/>
      <c r="P163" s="453"/>
      <c r="Q163" s="453"/>
      <c r="R163" s="453"/>
      <c r="S163" s="453"/>
      <c r="T163" s="453"/>
      <c r="U163" s="453"/>
      <c r="V163" s="453"/>
      <c r="W163" s="453"/>
      <c r="X163" s="453"/>
      <c r="Y163" s="453"/>
      <c r="Z163" s="453"/>
      <c r="AA163" s="453"/>
      <c r="AB163" s="453"/>
      <c r="AC163" s="453"/>
      <c r="AD163" s="453"/>
      <c r="AE163" s="453"/>
      <c r="AF163" s="453"/>
    </row>
    <row r="164" spans="1:36" ht="13.5" customHeight="1">
      <c r="A164" s="682" t="s">
        <v>1559</v>
      </c>
      <c r="B164" s="683"/>
      <c r="C164" s="683"/>
      <c r="D164" s="683"/>
      <c r="E164" s="683"/>
      <c r="F164" s="683"/>
      <c r="G164" s="683"/>
      <c r="H164" s="683"/>
      <c r="I164" s="683"/>
      <c r="J164" s="683"/>
      <c r="K164" s="683"/>
      <c r="L164" s="683"/>
      <c r="M164" s="683"/>
      <c r="N164" s="683"/>
      <c r="O164" s="683"/>
      <c r="P164" s="683"/>
      <c r="Q164" s="683"/>
      <c r="R164" s="683"/>
      <c r="S164" s="683"/>
      <c r="T164" s="683"/>
      <c r="U164" s="683"/>
      <c r="V164" s="683"/>
      <c r="W164" s="683"/>
      <c r="X164" s="683"/>
      <c r="Y164" s="683"/>
      <c r="Z164" s="683"/>
      <c r="AA164" s="683"/>
      <c r="AB164" s="683"/>
      <c r="AC164" s="683"/>
      <c r="AD164" s="683"/>
      <c r="AE164" s="683"/>
      <c r="AF164" s="684"/>
    </row>
    <row r="165" spans="1:36" ht="27" customHeight="1">
      <c r="A165" s="600" t="s">
        <v>373</v>
      </c>
      <c r="B165" s="601"/>
      <c r="C165" s="454" t="s">
        <v>375</v>
      </c>
      <c r="D165" s="551"/>
      <c r="E165" s="551"/>
      <c r="F165" s="551"/>
      <c r="G165" s="551"/>
      <c r="H165" s="551"/>
      <c r="I165" s="551"/>
      <c r="J165" s="551"/>
      <c r="K165" s="551"/>
      <c r="L165" s="551"/>
      <c r="M165" s="551"/>
      <c r="N165" s="455"/>
      <c r="O165" s="529">
        <f>IF(Q165="N/A",0,IF(Q165="Yes",2,IF(Q165="Partial",2,IF(Q165="No",2,IF(Q165="",2)))))</f>
        <v>2</v>
      </c>
      <c r="P165" s="529"/>
      <c r="Q165" s="619"/>
      <c r="R165" s="619"/>
      <c r="S165" s="513">
        <f>IF(Q165="N/A",O165,IF(Q165="Yes",O165,IF(Q165="Partial",1,IF(Q165="No",0,IF(Q165="",0)))))</f>
        <v>0</v>
      </c>
      <c r="T165" s="514"/>
      <c r="U165" s="629"/>
      <c r="V165" s="630"/>
      <c r="W165" s="630"/>
      <c r="X165" s="630"/>
      <c r="Y165" s="630"/>
      <c r="Z165" s="630"/>
      <c r="AA165" s="630"/>
      <c r="AB165" s="630"/>
      <c r="AC165" s="631"/>
      <c r="AD165" s="520" t="s">
        <v>242</v>
      </c>
      <c r="AE165" s="521"/>
      <c r="AF165" s="522"/>
      <c r="AH165" s="108"/>
    </row>
    <row r="166" spans="1:36" ht="27" customHeight="1">
      <c r="A166" s="449" t="s">
        <v>374</v>
      </c>
      <c r="B166" s="449"/>
      <c r="C166" s="452" t="s">
        <v>1396</v>
      </c>
      <c r="D166" s="452"/>
      <c r="E166" s="452"/>
      <c r="F166" s="452"/>
      <c r="G166" s="452"/>
      <c r="H166" s="452"/>
      <c r="I166" s="452"/>
      <c r="J166" s="452"/>
      <c r="K166" s="452"/>
      <c r="L166" s="452"/>
      <c r="M166" s="452"/>
      <c r="N166" s="452"/>
      <c r="O166" s="529">
        <f>IF(Q166="N/A",0,IF(Q166="Yes",2,IF(Q166="Partial",2,IF(Q166="No",2,IF(Q166="",2)))))</f>
        <v>2</v>
      </c>
      <c r="P166" s="529"/>
      <c r="Q166" s="619"/>
      <c r="R166" s="619"/>
      <c r="S166" s="513">
        <f>IF(Q166="N/A",O166,IF(Q166="Yes",O166,IF(Q166="Partial",1,IF(Q166="No",0,IF(Q166="",0)))))</f>
        <v>0</v>
      </c>
      <c r="T166" s="514"/>
      <c r="U166" s="485"/>
      <c r="V166" s="485"/>
      <c r="W166" s="485"/>
      <c r="X166" s="485"/>
      <c r="Y166" s="485"/>
      <c r="Z166" s="485"/>
      <c r="AA166" s="485"/>
      <c r="AB166" s="485"/>
      <c r="AC166" s="485"/>
      <c r="AD166" s="638" t="s">
        <v>260</v>
      </c>
      <c r="AE166" s="638"/>
      <c r="AF166" s="638"/>
      <c r="AG166" s="199"/>
      <c r="AH166" s="108"/>
    </row>
    <row r="167" spans="1:36" ht="27" customHeight="1">
      <c r="A167" s="536" t="s">
        <v>1645</v>
      </c>
      <c r="B167" s="453"/>
      <c r="C167" s="594"/>
      <c r="D167" s="594"/>
      <c r="E167" s="594"/>
      <c r="F167" s="594"/>
      <c r="G167" s="594"/>
      <c r="H167" s="594"/>
      <c r="I167" s="594"/>
      <c r="J167" s="594"/>
      <c r="K167" s="594"/>
      <c r="L167" s="594"/>
      <c r="M167" s="594"/>
      <c r="N167" s="594"/>
      <c r="O167" s="453"/>
      <c r="P167" s="453"/>
      <c r="Q167" s="453"/>
      <c r="R167" s="453"/>
      <c r="S167" s="453"/>
      <c r="T167" s="453"/>
      <c r="U167" s="453"/>
      <c r="V167" s="453"/>
      <c r="W167" s="453"/>
      <c r="X167" s="453"/>
      <c r="Y167" s="453"/>
      <c r="Z167" s="453"/>
      <c r="AA167" s="453"/>
      <c r="AB167" s="453"/>
      <c r="AC167" s="453"/>
      <c r="AD167" s="453"/>
      <c r="AE167" s="453"/>
      <c r="AF167" s="453"/>
      <c r="AG167" s="199"/>
    </row>
    <row r="168" spans="1:36" ht="27" customHeight="1">
      <c r="A168" s="449" t="s">
        <v>376</v>
      </c>
      <c r="B168" s="449"/>
      <c r="C168" s="452" t="s">
        <v>378</v>
      </c>
      <c r="D168" s="452"/>
      <c r="E168" s="452"/>
      <c r="F168" s="452"/>
      <c r="G168" s="452"/>
      <c r="H168" s="452"/>
      <c r="I168" s="452"/>
      <c r="J168" s="452"/>
      <c r="K168" s="452"/>
      <c r="L168" s="452"/>
      <c r="M168" s="452"/>
      <c r="N168" s="452"/>
      <c r="O168" s="529">
        <f>IF(Q168="N/A",0,IF(Q168="Yes",2,IF(Q168="Partial",2,IF(Q168="No",2,IF(Q168="",2)))))</f>
        <v>2</v>
      </c>
      <c r="P168" s="529"/>
      <c r="Q168" s="619"/>
      <c r="R168" s="619"/>
      <c r="S168" s="513">
        <f>IF(Q168="N/A",O168,IF(Q168="Yes",O168,IF(Q168="Partial",1,IF(Q168="No",0,IF(Q168="",0)))))</f>
        <v>0</v>
      </c>
      <c r="T168" s="514"/>
      <c r="U168" s="485"/>
      <c r="V168" s="485"/>
      <c r="W168" s="485"/>
      <c r="X168" s="485"/>
      <c r="Y168" s="485"/>
      <c r="Z168" s="485"/>
      <c r="AA168" s="485"/>
      <c r="AB168" s="485"/>
      <c r="AC168" s="485"/>
      <c r="AD168" s="638" t="s">
        <v>260</v>
      </c>
      <c r="AE168" s="638"/>
      <c r="AF168" s="638"/>
      <c r="AG168" s="199"/>
      <c r="AH168" s="108"/>
    </row>
    <row r="169" spans="1:36" ht="13.5" customHeight="1">
      <c r="A169" s="449" t="s">
        <v>377</v>
      </c>
      <c r="B169" s="449"/>
      <c r="C169" s="452" t="s">
        <v>380</v>
      </c>
      <c r="D169" s="452"/>
      <c r="E169" s="452"/>
      <c r="F169" s="452"/>
      <c r="G169" s="452"/>
      <c r="H169" s="452"/>
      <c r="I169" s="452"/>
      <c r="J169" s="452"/>
      <c r="K169" s="452"/>
      <c r="L169" s="452"/>
      <c r="M169" s="452"/>
      <c r="N169" s="452"/>
      <c r="O169" s="529">
        <f>IF(Q169="N/A",0,IF(Q169="Yes",2,IF(Q169="Partial",2,IF(Q169="No",2,IF(Q169="",2)))))</f>
        <v>2</v>
      </c>
      <c r="P169" s="529"/>
      <c r="Q169" s="619"/>
      <c r="R169" s="619"/>
      <c r="S169" s="513">
        <f>IF(Q169="N/A",O169,IF(Q169="Yes",O169,IF(Q169="Partial",1,IF(Q169="No",0,IF(Q169="",0)))))</f>
        <v>0</v>
      </c>
      <c r="T169" s="514"/>
      <c r="U169" s="485"/>
      <c r="V169" s="485"/>
      <c r="W169" s="485"/>
      <c r="X169" s="485"/>
      <c r="Y169" s="485"/>
      <c r="Z169" s="485"/>
      <c r="AA169" s="485"/>
      <c r="AB169" s="485"/>
      <c r="AC169" s="485"/>
      <c r="AD169" s="638" t="s">
        <v>260</v>
      </c>
      <c r="AE169" s="638"/>
      <c r="AF169" s="638"/>
      <c r="AG169" s="199"/>
      <c r="AH169" s="108"/>
    </row>
    <row r="170" spans="1:36" ht="13.5" customHeight="1">
      <c r="A170" s="449" t="s">
        <v>379</v>
      </c>
      <c r="B170" s="449"/>
      <c r="C170" s="452" t="s">
        <v>1589</v>
      </c>
      <c r="D170" s="452"/>
      <c r="E170" s="452"/>
      <c r="F170" s="452"/>
      <c r="G170" s="452"/>
      <c r="H170" s="452"/>
      <c r="I170" s="452"/>
      <c r="J170" s="452"/>
      <c r="K170" s="452"/>
      <c r="L170" s="452"/>
      <c r="M170" s="452"/>
      <c r="N170" s="452"/>
      <c r="O170" s="529">
        <f>IF(Q170="N/A",0,IF(Q170="Yes",2,IF(Q170="Partial",2,IF(Q170="No",2,IF(Q170="",2)))))</f>
        <v>2</v>
      </c>
      <c r="P170" s="529"/>
      <c r="Q170" s="619"/>
      <c r="R170" s="619"/>
      <c r="S170" s="513">
        <f>IF(Q170="N/A",O170,IF(Q170="Yes",O170,IF(Q170="Partial",1,IF(Q170="No",0,IF(Q170="",0)))))</f>
        <v>0</v>
      </c>
      <c r="T170" s="514"/>
      <c r="U170" s="485"/>
      <c r="V170" s="485"/>
      <c r="W170" s="485"/>
      <c r="X170" s="485"/>
      <c r="Y170" s="485"/>
      <c r="Z170" s="485"/>
      <c r="AA170" s="485"/>
      <c r="AB170" s="485"/>
      <c r="AC170" s="485"/>
      <c r="AD170" s="638" t="s">
        <v>260</v>
      </c>
      <c r="AE170" s="638"/>
      <c r="AF170" s="638"/>
      <c r="AG170" s="199"/>
      <c r="AH170" s="108"/>
    </row>
    <row r="171" spans="1:36" ht="40.5" customHeight="1">
      <c r="A171" s="449" t="s">
        <v>381</v>
      </c>
      <c r="B171" s="449"/>
      <c r="C171" s="452" t="s">
        <v>383</v>
      </c>
      <c r="D171" s="452"/>
      <c r="E171" s="452"/>
      <c r="F171" s="452"/>
      <c r="G171" s="452"/>
      <c r="H171" s="452"/>
      <c r="I171" s="452"/>
      <c r="J171" s="452"/>
      <c r="K171" s="452"/>
      <c r="L171" s="452"/>
      <c r="M171" s="452"/>
      <c r="N171" s="452"/>
      <c r="O171" s="529">
        <f>IF(Q171="N/A",0,IF(Q171="Yes",2,IF(Q171="Partial",2,IF(Q171="No",2,IF(Q171="",2)))))</f>
        <v>2</v>
      </c>
      <c r="P171" s="529"/>
      <c r="Q171" s="619"/>
      <c r="R171" s="619"/>
      <c r="S171" s="513">
        <f>IF(Q171="N/A",O171,IF(Q171="Yes",O171,IF(Q171="Partial",1,IF(Q171="No",0,IF(Q171="",0)))))</f>
        <v>0</v>
      </c>
      <c r="T171" s="514"/>
      <c r="U171" s="485"/>
      <c r="V171" s="485"/>
      <c r="W171" s="485"/>
      <c r="X171" s="485"/>
      <c r="Y171" s="485"/>
      <c r="Z171" s="485"/>
      <c r="AA171" s="485"/>
      <c r="AB171" s="485"/>
      <c r="AC171" s="485"/>
      <c r="AD171" s="638" t="s">
        <v>260</v>
      </c>
      <c r="AE171" s="638"/>
      <c r="AF171" s="638"/>
      <c r="AH171" s="108"/>
    </row>
    <row r="172" spans="1:36" ht="27" customHeight="1">
      <c r="A172" s="449" t="s">
        <v>382</v>
      </c>
      <c r="B172" s="449"/>
      <c r="C172" s="452" t="s">
        <v>1500</v>
      </c>
      <c r="D172" s="452"/>
      <c r="E172" s="452"/>
      <c r="F172" s="452"/>
      <c r="G172" s="452"/>
      <c r="H172" s="452"/>
      <c r="I172" s="452"/>
      <c r="J172" s="452"/>
      <c r="K172" s="452"/>
      <c r="L172" s="452"/>
      <c r="M172" s="452"/>
      <c r="N172" s="452"/>
      <c r="O172" s="529">
        <f>IF(Q172="N/A",0,IF(Q172="Yes",2,IF(Q172="Partial",2,IF(Q172="No",2,IF(Q172="",2)))))</f>
        <v>2</v>
      </c>
      <c r="P172" s="529"/>
      <c r="Q172" s="619"/>
      <c r="R172" s="619"/>
      <c r="S172" s="513">
        <f>IF(Q172="N/A",O172,IF(Q172="Yes",O172,IF(Q172="Partial",1,IF(Q172="No",0,IF(Q172="",0)))))</f>
        <v>0</v>
      </c>
      <c r="T172" s="514"/>
      <c r="U172" s="485"/>
      <c r="V172" s="485"/>
      <c r="W172" s="485"/>
      <c r="X172" s="485"/>
      <c r="Y172" s="485"/>
      <c r="Z172" s="485"/>
      <c r="AA172" s="485"/>
      <c r="AB172" s="485"/>
      <c r="AC172" s="485"/>
      <c r="AD172" s="638" t="s">
        <v>260</v>
      </c>
      <c r="AE172" s="638"/>
      <c r="AF172" s="638"/>
      <c r="AH172" s="108"/>
    </row>
    <row r="173" spans="1:36" ht="27" customHeight="1">
      <c r="A173" s="649" t="s">
        <v>1806</v>
      </c>
      <c r="B173" s="598"/>
      <c r="C173" s="598"/>
      <c r="D173" s="598"/>
      <c r="E173" s="598"/>
      <c r="F173" s="598"/>
      <c r="G173" s="598"/>
      <c r="H173" s="598"/>
      <c r="I173" s="598"/>
      <c r="J173" s="598"/>
      <c r="K173" s="598"/>
      <c r="L173" s="598"/>
      <c r="M173" s="598"/>
      <c r="N173" s="598"/>
      <c r="O173" s="598"/>
      <c r="P173" s="598"/>
      <c r="Q173" s="598"/>
      <c r="R173" s="598"/>
      <c r="S173" s="598"/>
      <c r="T173" s="598"/>
      <c r="U173" s="598"/>
      <c r="V173" s="598"/>
      <c r="W173" s="598"/>
      <c r="X173" s="598"/>
      <c r="Y173" s="598"/>
      <c r="Z173" s="598"/>
      <c r="AA173" s="598"/>
      <c r="AB173" s="598"/>
      <c r="AC173" s="598"/>
      <c r="AD173" s="598"/>
      <c r="AE173" s="598"/>
      <c r="AF173" s="599"/>
    </row>
    <row r="174" spans="1:36" ht="54" customHeight="1">
      <c r="A174" s="454" t="s">
        <v>384</v>
      </c>
      <c r="B174" s="455"/>
      <c r="C174" s="558" t="s">
        <v>1563</v>
      </c>
      <c r="D174" s="558"/>
      <c r="E174" s="558"/>
      <c r="F174" s="558"/>
      <c r="G174" s="558"/>
      <c r="H174" s="558"/>
      <c r="I174" s="558"/>
      <c r="J174" s="558"/>
      <c r="K174" s="558"/>
      <c r="L174" s="558"/>
      <c r="M174" s="558"/>
      <c r="N174" s="559"/>
      <c r="O174" s="513">
        <f>IF(Q174="N/A",0,IF(Q174="Answer all sub questions",2,IF(Q174="Yes",2,IF(Q174="Partial",2,IF(Q174="No",2,IF(Q174="",2))))))</f>
        <v>2</v>
      </c>
      <c r="P174" s="514"/>
      <c r="Q174" s="519" t="str">
        <f>IF(AJ178&gt;5,"Answer all sub questions",IF(AJ178="4,004","N/A",IF(AJ178&gt;=4,"Yes",IF(AJ178=3.003,"No",IF(AJ178=2.002,"No",IF(AJ178=1.001,"No",IF(AJ178=0,"No",IF(AJ178&gt;=0.5,"Partial",IF(AJ178&lt;=3.5,"Partial")))))))))</f>
        <v>Answer all sub questions</v>
      </c>
      <c r="R174" s="519"/>
      <c r="S174" s="513">
        <f>IF(Q174="N/A",O174,IF(Q174="Answer all sub questions",0,IF(Q174="Yes",O174,IF(Q174="Partial",1,IF(Q174="No",0,IF(Q174="",0))))))</f>
        <v>0</v>
      </c>
      <c r="T174" s="514"/>
      <c r="U174" s="475"/>
      <c r="V174" s="473"/>
      <c r="W174" s="473"/>
      <c r="X174" s="473"/>
      <c r="Y174" s="473"/>
      <c r="Z174" s="473"/>
      <c r="AA174" s="473"/>
      <c r="AB174" s="473"/>
      <c r="AC174" s="693"/>
      <c r="AD174" s="840" t="s">
        <v>260</v>
      </c>
      <c r="AE174" s="719"/>
      <c r="AF174" s="720"/>
      <c r="AH174" s="108"/>
      <c r="AJ174" s="108"/>
    </row>
    <row r="175" spans="1:36" ht="13.5" customHeight="1">
      <c r="A175" s="463"/>
      <c r="B175" s="465"/>
      <c r="C175" s="172"/>
      <c r="D175" s="558" t="s">
        <v>393</v>
      </c>
      <c r="E175" s="558"/>
      <c r="F175" s="558"/>
      <c r="G175" s="558"/>
      <c r="H175" s="558"/>
      <c r="I175" s="558"/>
      <c r="J175" s="558"/>
      <c r="K175" s="558"/>
      <c r="L175" s="558"/>
      <c r="M175" s="558"/>
      <c r="N175" s="559"/>
      <c r="O175" s="515"/>
      <c r="P175" s="516"/>
      <c r="Q175" s="619"/>
      <c r="R175" s="619"/>
      <c r="S175" s="515"/>
      <c r="T175" s="516"/>
      <c r="U175" s="475"/>
      <c r="V175" s="473"/>
      <c r="W175" s="473"/>
      <c r="X175" s="473"/>
      <c r="Y175" s="473"/>
      <c r="Z175" s="473"/>
      <c r="AA175" s="473"/>
      <c r="AB175" s="473"/>
      <c r="AC175" s="693"/>
      <c r="AD175" s="841"/>
      <c r="AE175" s="726"/>
      <c r="AF175" s="727"/>
      <c r="AH175" s="108"/>
      <c r="AI175" s="95">
        <f>IF(Q175="",100,IF(Q175="Yes",1,IF(Q175="No",0,IF(Q175="Partial",0.5,IF(Q175="N/A",1.001)))))</f>
        <v>100</v>
      </c>
      <c r="AJ175" s="108"/>
    </row>
    <row r="176" spans="1:36" ht="13.5" customHeight="1">
      <c r="A176" s="463"/>
      <c r="B176" s="465"/>
      <c r="C176" s="172"/>
      <c r="D176" s="558" t="s">
        <v>1399</v>
      </c>
      <c r="E176" s="558"/>
      <c r="F176" s="558"/>
      <c r="G176" s="558"/>
      <c r="H176" s="558"/>
      <c r="I176" s="558"/>
      <c r="J176" s="558"/>
      <c r="K176" s="558"/>
      <c r="L176" s="558"/>
      <c r="M176" s="558"/>
      <c r="N176" s="559"/>
      <c r="O176" s="515"/>
      <c r="P176" s="516"/>
      <c r="Q176" s="619"/>
      <c r="R176" s="619"/>
      <c r="S176" s="515"/>
      <c r="T176" s="516"/>
      <c r="U176" s="475"/>
      <c r="V176" s="473"/>
      <c r="W176" s="473"/>
      <c r="X176" s="473"/>
      <c r="Y176" s="473"/>
      <c r="Z176" s="473"/>
      <c r="AA176" s="473"/>
      <c r="AB176" s="473"/>
      <c r="AC176" s="693"/>
      <c r="AD176" s="841"/>
      <c r="AE176" s="726"/>
      <c r="AF176" s="727"/>
      <c r="AH176" s="108"/>
      <c r="AI176" s="95">
        <f>IF(Q176="",100,IF(Q176="Yes",1,IF(Q176="No",0,IF(Q176="Partial",0.5,IF(Q176="N/A",1.001)))))</f>
        <v>100</v>
      </c>
      <c r="AJ176" s="108"/>
    </row>
    <row r="177" spans="1:36" ht="13.5" customHeight="1">
      <c r="A177" s="463"/>
      <c r="B177" s="465"/>
      <c r="C177" s="172"/>
      <c r="D177" s="558" t="s">
        <v>391</v>
      </c>
      <c r="E177" s="558"/>
      <c r="F177" s="558"/>
      <c r="G177" s="558"/>
      <c r="H177" s="558"/>
      <c r="I177" s="558"/>
      <c r="J177" s="558"/>
      <c r="K177" s="558"/>
      <c r="L177" s="558"/>
      <c r="M177" s="558"/>
      <c r="N177" s="559"/>
      <c r="O177" s="515"/>
      <c r="P177" s="516"/>
      <c r="Q177" s="619"/>
      <c r="R177" s="619"/>
      <c r="S177" s="515"/>
      <c r="T177" s="516"/>
      <c r="U177" s="475"/>
      <c r="V177" s="473"/>
      <c r="W177" s="473"/>
      <c r="X177" s="473"/>
      <c r="Y177" s="473"/>
      <c r="Z177" s="473"/>
      <c r="AA177" s="473"/>
      <c r="AB177" s="473"/>
      <c r="AC177" s="693"/>
      <c r="AD177" s="841"/>
      <c r="AE177" s="726"/>
      <c r="AF177" s="727"/>
      <c r="AH177" s="108"/>
      <c r="AI177" s="95">
        <f>IF(Q177="",100,IF(Q177="Yes",1,IF(Q177="No",0,IF(Q177="Partial",0.5,IF(Q177="N/A",1.001)))))</f>
        <v>100</v>
      </c>
    </row>
    <row r="178" spans="1:36" ht="13.5" customHeight="1">
      <c r="A178" s="553"/>
      <c r="B178" s="596"/>
      <c r="C178" s="172"/>
      <c r="D178" s="558" t="s">
        <v>392</v>
      </c>
      <c r="E178" s="558"/>
      <c r="F178" s="558"/>
      <c r="G178" s="558"/>
      <c r="H178" s="558"/>
      <c r="I178" s="558"/>
      <c r="J178" s="558"/>
      <c r="K178" s="558"/>
      <c r="L178" s="558"/>
      <c r="M178" s="558"/>
      <c r="N178" s="559"/>
      <c r="O178" s="517"/>
      <c r="P178" s="518"/>
      <c r="Q178" s="619"/>
      <c r="R178" s="619"/>
      <c r="S178" s="517"/>
      <c r="T178" s="518"/>
      <c r="U178" s="475"/>
      <c r="V178" s="473"/>
      <c r="W178" s="473"/>
      <c r="X178" s="473"/>
      <c r="Y178" s="473"/>
      <c r="Z178" s="473"/>
      <c r="AA178" s="473"/>
      <c r="AB178" s="473"/>
      <c r="AC178" s="693"/>
      <c r="AD178" s="842"/>
      <c r="AE178" s="722"/>
      <c r="AF178" s="723"/>
      <c r="AH178" s="108"/>
      <c r="AI178" s="95">
        <f>IF(Q178="",100,IF(Q178="Yes",1,IF(Q178="No",0,IF(Q178="Partial",0.5,IF(Q178="N/A",1.001)))))</f>
        <v>100</v>
      </c>
      <c r="AJ178" s="108">
        <f>SUM(AI175:AI178)</f>
        <v>400</v>
      </c>
    </row>
    <row r="179" spans="1:36" ht="94.25" customHeight="1">
      <c r="A179" s="454" t="s">
        <v>385</v>
      </c>
      <c r="B179" s="455"/>
      <c r="C179" s="558" t="s">
        <v>1627</v>
      </c>
      <c r="D179" s="558"/>
      <c r="E179" s="558"/>
      <c r="F179" s="558"/>
      <c r="G179" s="558"/>
      <c r="H179" s="558"/>
      <c r="I179" s="558"/>
      <c r="J179" s="558"/>
      <c r="K179" s="558"/>
      <c r="L179" s="558"/>
      <c r="M179" s="558"/>
      <c r="N179" s="559"/>
      <c r="O179" s="513">
        <f>IF(Q179="N/A",0,IF(Q179="Answer all sub questions",2,IF(Q179="Yes",2,IF(Q179="Partial",2,IF(Q179="No",2,IF(Q179="",2))))))</f>
        <v>2</v>
      </c>
      <c r="P179" s="514"/>
      <c r="Q179" s="508" t="str">
        <f>IF(AJ181&gt;3,"Answer all sub questions",IF(AJ181=2.002,"N/A",IF(AJ181&gt;=2,"Yes",IF(AJ181=1.001,"No",IF(AJ181=0,"No",IF(AJ181&gt;=0.5,"Partial",IF(AJ181&lt;=1.5,"Partial")))))))</f>
        <v>Answer all sub questions</v>
      </c>
      <c r="R179" s="509"/>
      <c r="S179" s="513">
        <f>IF(Q179="N/A",O179,IF(Q179="Answer all sub questions",0,IF(Q179="Yes",O179,IF(Q179="Partial",1,IF(Q179="No",0,IF(Q179="",0))))))</f>
        <v>0</v>
      </c>
      <c r="T179" s="514"/>
      <c r="U179" s="475"/>
      <c r="V179" s="473"/>
      <c r="W179" s="473"/>
      <c r="X179" s="473"/>
      <c r="Y179" s="473"/>
      <c r="Z179" s="473"/>
      <c r="AA179" s="473"/>
      <c r="AB179" s="473"/>
      <c r="AC179" s="693"/>
      <c r="AD179" s="719" t="s">
        <v>260</v>
      </c>
      <c r="AE179" s="719"/>
      <c r="AF179" s="720"/>
      <c r="AH179" s="108"/>
      <c r="AJ179" s="108"/>
    </row>
    <row r="180" spans="1:36" ht="13.5" customHeight="1">
      <c r="A180" s="463"/>
      <c r="B180" s="465"/>
      <c r="C180" s="172"/>
      <c r="D180" s="558" t="s">
        <v>395</v>
      </c>
      <c r="E180" s="558"/>
      <c r="F180" s="558"/>
      <c r="G180" s="558"/>
      <c r="H180" s="558"/>
      <c r="I180" s="558"/>
      <c r="J180" s="558"/>
      <c r="K180" s="558"/>
      <c r="L180" s="558"/>
      <c r="M180" s="558"/>
      <c r="N180" s="559"/>
      <c r="O180" s="515"/>
      <c r="P180" s="516"/>
      <c r="Q180" s="619"/>
      <c r="R180" s="619"/>
      <c r="S180" s="515"/>
      <c r="T180" s="516"/>
      <c r="U180" s="475"/>
      <c r="V180" s="473"/>
      <c r="W180" s="473"/>
      <c r="X180" s="473"/>
      <c r="Y180" s="473"/>
      <c r="Z180" s="473"/>
      <c r="AA180" s="473"/>
      <c r="AB180" s="473"/>
      <c r="AC180" s="693"/>
      <c r="AD180" s="726"/>
      <c r="AE180" s="726"/>
      <c r="AF180" s="727"/>
      <c r="AH180" s="108"/>
      <c r="AI180" s="95">
        <f>IF(Q180="",100,IF(Q180="Yes",1,IF(Q180="No",0,IF(Q180="Partial",0.5,IF(Q180="N/A",1.001)))))</f>
        <v>100</v>
      </c>
      <c r="AJ180" s="108"/>
    </row>
    <row r="181" spans="1:36" ht="13.5" customHeight="1">
      <c r="A181" s="553"/>
      <c r="B181" s="596"/>
      <c r="C181" s="172"/>
      <c r="D181" s="558" t="s">
        <v>396</v>
      </c>
      <c r="E181" s="558"/>
      <c r="F181" s="558"/>
      <c r="G181" s="558"/>
      <c r="H181" s="558"/>
      <c r="I181" s="558"/>
      <c r="J181" s="558"/>
      <c r="K181" s="558"/>
      <c r="L181" s="558"/>
      <c r="M181" s="558"/>
      <c r="N181" s="559"/>
      <c r="O181" s="517"/>
      <c r="P181" s="518"/>
      <c r="Q181" s="619"/>
      <c r="R181" s="619"/>
      <c r="S181" s="517"/>
      <c r="T181" s="518"/>
      <c r="U181" s="475"/>
      <c r="V181" s="473"/>
      <c r="W181" s="473"/>
      <c r="X181" s="473"/>
      <c r="Y181" s="473"/>
      <c r="Z181" s="473"/>
      <c r="AA181" s="473"/>
      <c r="AB181" s="473"/>
      <c r="AC181" s="693"/>
      <c r="AD181" s="722"/>
      <c r="AE181" s="722"/>
      <c r="AF181" s="723"/>
      <c r="AH181" s="108"/>
      <c r="AI181" s="95">
        <f>IF(Q181="",100,IF(Q181="Yes",1,IF(Q181="No",0,IF(Q181="Partial",0.5,IF(Q181="N/A",1.001)))))</f>
        <v>100</v>
      </c>
      <c r="AJ181" s="108">
        <f>SUM(AI180:AI181)</f>
        <v>200</v>
      </c>
    </row>
    <row r="182" spans="1:36" ht="54" customHeight="1">
      <c r="A182" s="449" t="s">
        <v>386</v>
      </c>
      <c r="B182" s="449"/>
      <c r="C182" s="452" t="s">
        <v>1628</v>
      </c>
      <c r="D182" s="452"/>
      <c r="E182" s="452"/>
      <c r="F182" s="452"/>
      <c r="G182" s="452"/>
      <c r="H182" s="452"/>
      <c r="I182" s="452"/>
      <c r="J182" s="452"/>
      <c r="K182" s="452"/>
      <c r="L182" s="452"/>
      <c r="M182" s="452"/>
      <c r="N182" s="452"/>
      <c r="O182" s="529">
        <f>IF(Q182="N/A",0,IF(Q182="Yes",2,IF(Q182="Partial",2,IF(Q182="No",2,IF(Q182="",2)))))</f>
        <v>2</v>
      </c>
      <c r="P182" s="529"/>
      <c r="Q182" s="619"/>
      <c r="R182" s="619"/>
      <c r="S182" s="529">
        <f>IF(Q182="N/A",O182,IF(Q182="Yes",O182,IF(Q182="Partial",1,IF(Q182="No",0,IF(Q182="",0)))))</f>
        <v>0</v>
      </c>
      <c r="T182" s="529"/>
      <c r="U182" s="485"/>
      <c r="V182" s="485"/>
      <c r="W182" s="485"/>
      <c r="X182" s="485"/>
      <c r="Y182" s="485"/>
      <c r="Z182" s="485"/>
      <c r="AA182" s="485"/>
      <c r="AB182" s="485"/>
      <c r="AC182" s="485"/>
      <c r="AD182" s="638" t="s">
        <v>260</v>
      </c>
      <c r="AE182" s="638"/>
      <c r="AF182" s="638"/>
      <c r="AH182" s="108"/>
    </row>
    <row r="183" spans="1:36" ht="13.5" customHeight="1">
      <c r="A183" s="597" t="s">
        <v>398</v>
      </c>
      <c r="B183" s="598"/>
      <c r="C183" s="598"/>
      <c r="D183" s="598"/>
      <c r="E183" s="598"/>
      <c r="F183" s="598"/>
      <c r="G183" s="598"/>
      <c r="H183" s="598"/>
      <c r="I183" s="598"/>
      <c r="J183" s="598"/>
      <c r="K183" s="598"/>
      <c r="L183" s="598"/>
      <c r="M183" s="598"/>
      <c r="N183" s="598"/>
      <c r="O183" s="598"/>
      <c r="P183" s="598"/>
      <c r="Q183" s="598"/>
      <c r="R183" s="598"/>
      <c r="S183" s="598"/>
      <c r="T183" s="598"/>
      <c r="U183" s="598"/>
      <c r="V183" s="598"/>
      <c r="W183" s="598"/>
      <c r="X183" s="598"/>
      <c r="Y183" s="598"/>
      <c r="Z183" s="598"/>
      <c r="AA183" s="598"/>
      <c r="AB183" s="598"/>
      <c r="AC183" s="598"/>
      <c r="AD183" s="598"/>
      <c r="AE183" s="598"/>
      <c r="AF183" s="599"/>
    </row>
    <row r="184" spans="1:36" ht="40.5" customHeight="1">
      <c r="A184" s="454" t="s">
        <v>387</v>
      </c>
      <c r="B184" s="455"/>
      <c r="C184" s="558" t="s">
        <v>1368</v>
      </c>
      <c r="D184" s="558"/>
      <c r="E184" s="558"/>
      <c r="F184" s="558"/>
      <c r="G184" s="558"/>
      <c r="H184" s="558"/>
      <c r="I184" s="558"/>
      <c r="J184" s="558"/>
      <c r="K184" s="558"/>
      <c r="L184" s="558"/>
      <c r="M184" s="558"/>
      <c r="N184" s="559"/>
      <c r="O184" s="513">
        <f>IF(Q184="N/A",0,IF(Q184="Answer all sub questions",2,IF(Q184="Yes",2,IF(Q184="Partial",2,IF(Q184="No",2,IF(Q184="",2))))))</f>
        <v>2</v>
      </c>
      <c r="P184" s="514"/>
      <c r="Q184" s="519" t="str">
        <f>IF(AJ189&gt;6,"Answer all sub questions",IF(AJ189=5.005,"N/A",IF(AJ189&gt;=5,"Yes",IF(AJ189=4.004,"No",IF(AJ189=3.003,"No",IF(AJ189=2.002,"No",IF(AJ189=1.001,"No",IF(AJ189=0,"No",IF(AJ189&gt;=0.5,"Partial",IF(AJ189&lt;=4.5,"Partial"))))))))))</f>
        <v>Answer all sub questions</v>
      </c>
      <c r="R184" s="519"/>
      <c r="S184" s="513">
        <f>IF(Q184="N/A",O184,IF(Q184="Answer all sub questions",0,IF(Q184="Yes",O184,IF(Q184="Partial",1,IF(Q184="No",0,IF(Q184="",0))))))</f>
        <v>0</v>
      </c>
      <c r="T184" s="514"/>
      <c r="U184" s="607"/>
      <c r="V184" s="558"/>
      <c r="W184" s="558"/>
      <c r="X184" s="558"/>
      <c r="Y184" s="558"/>
      <c r="Z184" s="558"/>
      <c r="AA184" s="558"/>
      <c r="AB184" s="558"/>
      <c r="AC184" s="862"/>
      <c r="AD184" s="719" t="s">
        <v>260</v>
      </c>
      <c r="AE184" s="719"/>
      <c r="AF184" s="720"/>
      <c r="AH184" s="108"/>
      <c r="AJ184" s="108"/>
    </row>
    <row r="185" spans="1:36" ht="13.5" customHeight="1">
      <c r="A185" s="463"/>
      <c r="B185" s="465"/>
      <c r="C185" s="172"/>
      <c r="D185" s="558" t="s">
        <v>1350</v>
      </c>
      <c r="E185" s="558"/>
      <c r="F185" s="558"/>
      <c r="G185" s="558"/>
      <c r="H185" s="558"/>
      <c r="I185" s="558"/>
      <c r="J185" s="558"/>
      <c r="K185" s="558"/>
      <c r="L185" s="558"/>
      <c r="M185" s="558"/>
      <c r="N185" s="559"/>
      <c r="O185" s="515"/>
      <c r="P185" s="516"/>
      <c r="Q185" s="619"/>
      <c r="R185" s="619"/>
      <c r="S185" s="515"/>
      <c r="T185" s="516"/>
      <c r="U185" s="475"/>
      <c r="V185" s="473"/>
      <c r="W185" s="473"/>
      <c r="X185" s="473"/>
      <c r="Y185" s="473"/>
      <c r="Z185" s="473"/>
      <c r="AA185" s="473"/>
      <c r="AB185" s="473"/>
      <c r="AC185" s="693"/>
      <c r="AD185" s="726"/>
      <c r="AE185" s="726"/>
      <c r="AF185" s="727"/>
      <c r="AH185" s="108"/>
      <c r="AI185" s="95">
        <f>IF(Q185="",100,IF(Q185="Yes",1,IF(Q185="No",0,IF(Q185="Partial",0.5,IF(Q185="N/A",1.001)))))</f>
        <v>100</v>
      </c>
      <c r="AJ185" s="108"/>
    </row>
    <row r="186" spans="1:36" ht="13.5" customHeight="1">
      <c r="A186" s="463"/>
      <c r="B186" s="465"/>
      <c r="C186" s="172"/>
      <c r="D186" s="558" t="s">
        <v>400</v>
      </c>
      <c r="E186" s="558"/>
      <c r="F186" s="558"/>
      <c r="G186" s="558"/>
      <c r="H186" s="558"/>
      <c r="I186" s="558"/>
      <c r="J186" s="558"/>
      <c r="K186" s="558"/>
      <c r="L186" s="558"/>
      <c r="M186" s="558"/>
      <c r="N186" s="559"/>
      <c r="O186" s="515"/>
      <c r="P186" s="516"/>
      <c r="Q186" s="619"/>
      <c r="R186" s="619"/>
      <c r="S186" s="515"/>
      <c r="T186" s="516"/>
      <c r="U186" s="475"/>
      <c r="V186" s="473"/>
      <c r="W186" s="473"/>
      <c r="X186" s="473"/>
      <c r="Y186" s="473"/>
      <c r="Z186" s="473"/>
      <c r="AA186" s="473"/>
      <c r="AB186" s="473"/>
      <c r="AC186" s="693"/>
      <c r="AD186" s="726"/>
      <c r="AE186" s="726"/>
      <c r="AF186" s="727"/>
      <c r="AH186" s="108"/>
      <c r="AI186" s="95">
        <f>IF(Q186="",100,IF(Q186="Yes",1,IF(Q186="No",0,IF(Q186="Partial",0.5,IF(Q186="N/A",1.001)))))</f>
        <v>100</v>
      </c>
      <c r="AJ186" s="108"/>
    </row>
    <row r="187" spans="1:36" ht="13.5" customHeight="1">
      <c r="A187" s="463"/>
      <c r="B187" s="465"/>
      <c r="C187" s="172"/>
      <c r="D187" s="558" t="s">
        <v>401</v>
      </c>
      <c r="E187" s="558"/>
      <c r="F187" s="558"/>
      <c r="G187" s="558"/>
      <c r="H187" s="558"/>
      <c r="I187" s="558"/>
      <c r="J187" s="558"/>
      <c r="K187" s="558"/>
      <c r="L187" s="558"/>
      <c r="M187" s="558"/>
      <c r="N187" s="559"/>
      <c r="O187" s="515"/>
      <c r="P187" s="516"/>
      <c r="Q187" s="619"/>
      <c r="R187" s="619"/>
      <c r="S187" s="515"/>
      <c r="T187" s="516"/>
      <c r="U187" s="475"/>
      <c r="V187" s="473"/>
      <c r="W187" s="473"/>
      <c r="X187" s="473"/>
      <c r="Y187" s="473"/>
      <c r="Z187" s="473"/>
      <c r="AA187" s="473"/>
      <c r="AB187" s="473"/>
      <c r="AC187" s="693"/>
      <c r="AD187" s="726"/>
      <c r="AE187" s="726"/>
      <c r="AF187" s="727"/>
      <c r="AH187" s="108"/>
      <c r="AI187" s="95">
        <f>IF(Q187="",100,IF(Q187="Yes",1,IF(Q187="No",0,IF(Q187="Partial",0.5,IF(Q187="N/A",1.001)))))</f>
        <v>100</v>
      </c>
      <c r="AJ187" s="108"/>
    </row>
    <row r="188" spans="1:36" ht="13.5" customHeight="1">
      <c r="A188" s="463"/>
      <c r="B188" s="465"/>
      <c r="C188" s="172"/>
      <c r="D188" s="558" t="s">
        <v>402</v>
      </c>
      <c r="E188" s="558"/>
      <c r="F188" s="558"/>
      <c r="G188" s="558"/>
      <c r="H188" s="558"/>
      <c r="I188" s="558"/>
      <c r="J188" s="558"/>
      <c r="K188" s="558"/>
      <c r="L188" s="558"/>
      <c r="M188" s="558"/>
      <c r="N188" s="559"/>
      <c r="O188" s="515"/>
      <c r="P188" s="516"/>
      <c r="Q188" s="619"/>
      <c r="R188" s="619"/>
      <c r="S188" s="515"/>
      <c r="T188" s="516"/>
      <c r="U188" s="475"/>
      <c r="V188" s="473"/>
      <c r="W188" s="473"/>
      <c r="X188" s="473"/>
      <c r="Y188" s="473"/>
      <c r="Z188" s="473"/>
      <c r="AA188" s="473"/>
      <c r="AB188" s="473"/>
      <c r="AC188" s="693"/>
      <c r="AD188" s="726"/>
      <c r="AE188" s="726"/>
      <c r="AF188" s="727"/>
      <c r="AH188" s="108"/>
      <c r="AI188" s="95">
        <f>IF(Q188="",100,IF(Q188="Yes",1,IF(Q188="No",0,IF(Q188="Partial",0.5,IF(Q188="N/A",1.001)))))</f>
        <v>100</v>
      </c>
      <c r="AJ188" s="108"/>
    </row>
    <row r="189" spans="1:36" ht="13.5" customHeight="1">
      <c r="A189" s="463"/>
      <c r="B189" s="465"/>
      <c r="C189" s="172"/>
      <c r="D189" s="558" t="s">
        <v>403</v>
      </c>
      <c r="E189" s="558"/>
      <c r="F189" s="558"/>
      <c r="G189" s="558"/>
      <c r="H189" s="558"/>
      <c r="I189" s="558"/>
      <c r="J189" s="558"/>
      <c r="K189" s="558"/>
      <c r="L189" s="558"/>
      <c r="M189" s="558"/>
      <c r="N189" s="559"/>
      <c r="O189" s="517"/>
      <c r="P189" s="518"/>
      <c r="Q189" s="619"/>
      <c r="R189" s="619"/>
      <c r="S189" s="517"/>
      <c r="T189" s="518"/>
      <c r="U189" s="475"/>
      <c r="V189" s="473"/>
      <c r="W189" s="473"/>
      <c r="X189" s="473"/>
      <c r="Y189" s="473"/>
      <c r="Z189" s="473"/>
      <c r="AA189" s="473"/>
      <c r="AB189" s="473"/>
      <c r="AC189" s="693"/>
      <c r="AD189" s="863"/>
      <c r="AE189" s="863"/>
      <c r="AF189" s="864"/>
      <c r="AH189" s="108"/>
      <c r="AI189" s="95">
        <f>IF(Q189="",100,IF(Q189="Yes",1,IF(Q189="No",0,IF(Q189="Partial",0.5,IF(Q189="N/A",1.001)))))</f>
        <v>100</v>
      </c>
      <c r="AJ189" s="108">
        <f>SUM(AI185:AI189)</f>
        <v>500</v>
      </c>
    </row>
    <row r="190" spans="1:36" ht="40.5" customHeight="1">
      <c r="A190" s="454" t="s">
        <v>388</v>
      </c>
      <c r="B190" s="455"/>
      <c r="C190" s="558" t="s">
        <v>1629</v>
      </c>
      <c r="D190" s="558"/>
      <c r="E190" s="558"/>
      <c r="F190" s="558"/>
      <c r="G190" s="558"/>
      <c r="H190" s="558"/>
      <c r="I190" s="558"/>
      <c r="J190" s="558"/>
      <c r="K190" s="558"/>
      <c r="L190" s="558"/>
      <c r="M190" s="558"/>
      <c r="N190" s="559"/>
      <c r="O190" s="513">
        <f>IF(Q190="N/A",0,IF(Q190="Answer all sub questions",2,IF(Q190="Yes",2,IF(Q190="Partial",2,IF(Q190="No",2,IF(Q190="",2))))))</f>
        <v>2</v>
      </c>
      <c r="P190" s="514"/>
      <c r="Q190" s="519" t="str">
        <f>IF(AJ193&gt;4,"Answer all sub questions",IF(AJ193=3.003,"N/A",IF(AJ193&gt;=3,"Yes",IF(AJ193=2.002,"No",IF(AJ193=1.001,"No",IF(AJ193=0,"No",IF(AJ193&gt;=0.5,"Partial",IF(AJ193&lt;=2.5,"Partial"))))))))</f>
        <v>Answer all sub questions</v>
      </c>
      <c r="R190" s="519"/>
      <c r="S190" s="513">
        <f>IF(Q190="N/A",O190,IF(Q190="Answer all sub questions",0,IF(Q190="Yes",O190,IF(Q190="Partial",1,IF(Q190="No",0,IF(Q190="",0))))))</f>
        <v>0</v>
      </c>
      <c r="T190" s="514"/>
      <c r="U190" s="475"/>
      <c r="V190" s="473"/>
      <c r="W190" s="473"/>
      <c r="X190" s="473"/>
      <c r="Y190" s="473"/>
      <c r="Z190" s="473"/>
      <c r="AA190" s="473"/>
      <c r="AB190" s="473"/>
      <c r="AC190" s="693"/>
      <c r="AD190" s="726" t="s">
        <v>260</v>
      </c>
      <c r="AE190" s="726"/>
      <c r="AF190" s="727"/>
      <c r="AH190" s="108"/>
      <c r="AJ190" s="108"/>
    </row>
    <row r="191" spans="1:36" ht="81" customHeight="1">
      <c r="A191" s="463"/>
      <c r="B191" s="465"/>
      <c r="C191" s="172"/>
      <c r="D191" s="558" t="s">
        <v>1566</v>
      </c>
      <c r="E191" s="558"/>
      <c r="F191" s="558"/>
      <c r="G191" s="558"/>
      <c r="H191" s="558"/>
      <c r="I191" s="558"/>
      <c r="J191" s="558"/>
      <c r="K191" s="558"/>
      <c r="L191" s="558"/>
      <c r="M191" s="558"/>
      <c r="N191" s="559"/>
      <c r="O191" s="515"/>
      <c r="P191" s="516"/>
      <c r="Q191" s="619"/>
      <c r="R191" s="619"/>
      <c r="S191" s="515"/>
      <c r="T191" s="516"/>
      <c r="U191" s="475"/>
      <c r="V191" s="473"/>
      <c r="W191" s="473"/>
      <c r="X191" s="473"/>
      <c r="Y191" s="473"/>
      <c r="Z191" s="473"/>
      <c r="AA191" s="473"/>
      <c r="AB191" s="473"/>
      <c r="AC191" s="693"/>
      <c r="AD191" s="726"/>
      <c r="AE191" s="726"/>
      <c r="AF191" s="727"/>
      <c r="AH191" s="108"/>
      <c r="AI191" s="95">
        <f>IF(Q191="",100,IF(Q191="Yes",1,IF(Q191="No",0,IF(Q191="Partial",0.5,IF(Q191="N/A",1.001)))))</f>
        <v>100</v>
      </c>
      <c r="AJ191" s="108"/>
    </row>
    <row r="192" spans="1:36" ht="13.5" customHeight="1">
      <c r="A192" s="463"/>
      <c r="B192" s="465"/>
      <c r="C192" s="172"/>
      <c r="D192" s="558" t="s">
        <v>1564</v>
      </c>
      <c r="E192" s="558"/>
      <c r="F192" s="558"/>
      <c r="G192" s="558"/>
      <c r="H192" s="558"/>
      <c r="I192" s="558"/>
      <c r="J192" s="558"/>
      <c r="K192" s="558"/>
      <c r="L192" s="558"/>
      <c r="M192" s="558"/>
      <c r="N192" s="559"/>
      <c r="O192" s="515"/>
      <c r="P192" s="516"/>
      <c r="Q192" s="619"/>
      <c r="R192" s="619"/>
      <c r="S192" s="515"/>
      <c r="T192" s="516"/>
      <c r="U192" s="475"/>
      <c r="V192" s="473"/>
      <c r="W192" s="473"/>
      <c r="X192" s="473"/>
      <c r="Y192" s="473"/>
      <c r="Z192" s="473"/>
      <c r="AA192" s="473"/>
      <c r="AB192" s="473"/>
      <c r="AC192" s="693"/>
      <c r="AD192" s="726"/>
      <c r="AE192" s="726"/>
      <c r="AF192" s="727"/>
      <c r="AH192" s="108"/>
      <c r="AI192" s="95">
        <f>IF(Q192="",100,IF(Q192="Yes",1,IF(Q192="No",0,IF(Q192="Partial",0.5,IF(Q192="N/A",1.001)))))</f>
        <v>100</v>
      </c>
      <c r="AJ192" s="108"/>
    </row>
    <row r="193" spans="1:36" ht="13.5" customHeight="1">
      <c r="A193" s="553"/>
      <c r="B193" s="596"/>
      <c r="C193" s="172"/>
      <c r="D193" s="558" t="s">
        <v>1565</v>
      </c>
      <c r="E193" s="558"/>
      <c r="F193" s="558"/>
      <c r="G193" s="558"/>
      <c r="H193" s="558"/>
      <c r="I193" s="558"/>
      <c r="J193" s="558"/>
      <c r="K193" s="558"/>
      <c r="L193" s="558"/>
      <c r="M193" s="558"/>
      <c r="N193" s="559"/>
      <c r="O193" s="517"/>
      <c r="P193" s="518"/>
      <c r="Q193" s="619"/>
      <c r="R193" s="619"/>
      <c r="S193" s="517"/>
      <c r="T193" s="518"/>
      <c r="U193" s="475"/>
      <c r="V193" s="473"/>
      <c r="W193" s="473"/>
      <c r="X193" s="473"/>
      <c r="Y193" s="473"/>
      <c r="Z193" s="473"/>
      <c r="AA193" s="473"/>
      <c r="AB193" s="473"/>
      <c r="AC193" s="693"/>
      <c r="AD193" s="722"/>
      <c r="AE193" s="722"/>
      <c r="AF193" s="723"/>
      <c r="AH193" s="108"/>
      <c r="AI193" s="95">
        <f>IF(Q193="",100,IF(Q193="Yes",1,IF(Q193="No",0,IF(Q193="Partial",0.5,IF(Q193="N/A",1.001)))))</f>
        <v>100</v>
      </c>
      <c r="AJ193" s="108">
        <f>SUM(AI191:AI193)</f>
        <v>300</v>
      </c>
    </row>
    <row r="194" spans="1:36" ht="13.5" customHeight="1">
      <c r="A194" s="597" t="s">
        <v>283</v>
      </c>
      <c r="B194" s="598"/>
      <c r="C194" s="598"/>
      <c r="D194" s="598"/>
      <c r="E194" s="598"/>
      <c r="F194" s="598"/>
      <c r="G194" s="598"/>
      <c r="H194" s="598"/>
      <c r="I194" s="598"/>
      <c r="J194" s="598"/>
      <c r="K194" s="598"/>
      <c r="L194" s="598"/>
      <c r="M194" s="598"/>
      <c r="N194" s="598"/>
      <c r="O194" s="598"/>
      <c r="P194" s="598"/>
      <c r="Q194" s="598"/>
      <c r="R194" s="598"/>
      <c r="S194" s="598"/>
      <c r="T194" s="598"/>
      <c r="U194" s="598"/>
      <c r="V194" s="598"/>
      <c r="W194" s="598"/>
      <c r="X194" s="598"/>
      <c r="Y194" s="598"/>
      <c r="Z194" s="598"/>
      <c r="AA194" s="598"/>
      <c r="AB194" s="598"/>
      <c r="AC194" s="598"/>
      <c r="AD194" s="598"/>
      <c r="AE194" s="598"/>
      <c r="AF194" s="599"/>
    </row>
    <row r="195" spans="1:36" ht="40.5" customHeight="1">
      <c r="A195" s="454" t="s">
        <v>389</v>
      </c>
      <c r="B195" s="455"/>
      <c r="C195" s="558" t="s">
        <v>285</v>
      </c>
      <c r="D195" s="558"/>
      <c r="E195" s="558"/>
      <c r="F195" s="558"/>
      <c r="G195" s="558"/>
      <c r="H195" s="558"/>
      <c r="I195" s="558"/>
      <c r="J195" s="558"/>
      <c r="K195" s="558"/>
      <c r="L195" s="558"/>
      <c r="M195" s="558"/>
      <c r="N195" s="559"/>
      <c r="O195" s="513">
        <f>IF(Q195="N/A",0,IF(Q195="Answer all sub questions",2,IF(Q195="Yes",2,IF(Q195="Partial",2,IF(Q195="No",2,IF(Q195="",2))))))</f>
        <v>2</v>
      </c>
      <c r="P195" s="514"/>
      <c r="Q195" s="519" t="str">
        <f>IF(AJ203&gt;9,"Answer all sub questions",IF(AJ203=8.008,"N/A",IF(AJ203&gt;=8,"Yes",IF(AJ203=7.007,"No",IF(AJ203=6.006,"No",IF(AJ203=5.005,"No",IF(AJ203=4.004,"No",IF(AJ203=3.003,"No",IF(AJ203=2.002,"No",IF(AJ203=1.001,"No",IF(AJ203=0,"No",IF(AJ203&gt;=0.5,"Partial",IF(AJ203&lt;=7.5,"Partial")))))))))))))</f>
        <v>Answer all sub questions</v>
      </c>
      <c r="R195" s="519"/>
      <c r="S195" s="513">
        <f>IF(Q195="N/A",O195,IF(Q195="Answer all sub questions",0,IF(Q195="Yes",O195,IF(Q195="Partial",1,IF(Q195="No",0,IF(Q195="",0))))))</f>
        <v>0</v>
      </c>
      <c r="T195" s="514"/>
      <c r="U195" s="607"/>
      <c r="V195" s="558"/>
      <c r="W195" s="558"/>
      <c r="X195" s="558"/>
      <c r="Y195" s="558"/>
      <c r="Z195" s="558"/>
      <c r="AA195" s="558"/>
      <c r="AB195" s="558"/>
      <c r="AC195" s="862"/>
      <c r="AD195" s="719" t="s">
        <v>260</v>
      </c>
      <c r="AE195" s="719"/>
      <c r="AF195" s="720"/>
      <c r="AH195" s="108"/>
      <c r="AJ195" s="108"/>
    </row>
    <row r="196" spans="1:36" ht="13.5" customHeight="1">
      <c r="A196" s="463"/>
      <c r="B196" s="465"/>
      <c r="C196" s="172"/>
      <c r="D196" s="558" t="s">
        <v>286</v>
      </c>
      <c r="E196" s="558"/>
      <c r="F196" s="558"/>
      <c r="G196" s="558"/>
      <c r="H196" s="558"/>
      <c r="I196" s="558"/>
      <c r="J196" s="558"/>
      <c r="K196" s="558"/>
      <c r="L196" s="558"/>
      <c r="M196" s="558"/>
      <c r="N196" s="559"/>
      <c r="O196" s="515"/>
      <c r="P196" s="516"/>
      <c r="Q196" s="542"/>
      <c r="R196" s="543"/>
      <c r="S196" s="515"/>
      <c r="T196" s="516"/>
      <c r="U196" s="475"/>
      <c r="V196" s="473"/>
      <c r="W196" s="473"/>
      <c r="X196" s="473"/>
      <c r="Y196" s="473"/>
      <c r="Z196" s="473"/>
      <c r="AA196" s="473"/>
      <c r="AB196" s="473"/>
      <c r="AC196" s="693"/>
      <c r="AD196" s="726"/>
      <c r="AE196" s="726"/>
      <c r="AF196" s="727"/>
      <c r="AH196" s="108"/>
      <c r="AI196" s="95">
        <f>IF(Q196="",100,IF(Q196="Yes",1,IF(Q196="No",0,IF(Q196="Partial",0.5,IF(Q196="N/A",1.001)))))</f>
        <v>100</v>
      </c>
      <c r="AJ196" s="108"/>
    </row>
    <row r="197" spans="1:36" ht="13.5" customHeight="1">
      <c r="A197" s="463"/>
      <c r="B197" s="465"/>
      <c r="C197" s="172"/>
      <c r="D197" s="558" t="s">
        <v>287</v>
      </c>
      <c r="E197" s="558"/>
      <c r="F197" s="558"/>
      <c r="G197" s="558"/>
      <c r="H197" s="558"/>
      <c r="I197" s="558"/>
      <c r="J197" s="558"/>
      <c r="K197" s="558"/>
      <c r="L197" s="558"/>
      <c r="M197" s="558"/>
      <c r="N197" s="559"/>
      <c r="O197" s="515"/>
      <c r="P197" s="516"/>
      <c r="Q197" s="542"/>
      <c r="R197" s="543"/>
      <c r="S197" s="515"/>
      <c r="T197" s="516"/>
      <c r="U197" s="475"/>
      <c r="V197" s="473"/>
      <c r="W197" s="473"/>
      <c r="X197" s="473"/>
      <c r="Y197" s="473"/>
      <c r="Z197" s="473"/>
      <c r="AA197" s="473"/>
      <c r="AB197" s="473"/>
      <c r="AC197" s="693"/>
      <c r="AD197" s="726"/>
      <c r="AE197" s="726"/>
      <c r="AF197" s="727"/>
      <c r="AH197" s="108"/>
      <c r="AI197" s="95">
        <f>IF(Q197="",100,IF(Q197="Yes",1,IF(Q197="No",0,IF(Q197="Partial",0.5,IF(Q197="N/A",1.001)))))</f>
        <v>100</v>
      </c>
      <c r="AJ197" s="108"/>
    </row>
    <row r="198" spans="1:36" ht="13.5" customHeight="1">
      <c r="A198" s="463"/>
      <c r="B198" s="465"/>
      <c r="C198" s="172"/>
      <c r="D198" s="558" t="s">
        <v>288</v>
      </c>
      <c r="E198" s="558"/>
      <c r="F198" s="558"/>
      <c r="G198" s="558"/>
      <c r="H198" s="558"/>
      <c r="I198" s="558"/>
      <c r="J198" s="558"/>
      <c r="K198" s="558"/>
      <c r="L198" s="558"/>
      <c r="M198" s="558"/>
      <c r="N198" s="559"/>
      <c r="O198" s="515"/>
      <c r="P198" s="516"/>
      <c r="Q198" s="542"/>
      <c r="R198" s="543"/>
      <c r="S198" s="515"/>
      <c r="T198" s="516"/>
      <c r="U198" s="475"/>
      <c r="V198" s="473"/>
      <c r="W198" s="473"/>
      <c r="X198" s="473"/>
      <c r="Y198" s="473"/>
      <c r="Z198" s="473"/>
      <c r="AA198" s="473"/>
      <c r="AB198" s="473"/>
      <c r="AC198" s="693"/>
      <c r="AD198" s="726"/>
      <c r="AE198" s="726"/>
      <c r="AF198" s="727"/>
      <c r="AH198" s="108"/>
      <c r="AI198" s="95">
        <f>IF(Q198="",100,IF(Q198="Yes",1,IF(Q198="No",0,IF(Q198="Partial",0.5,IF(Q198="N/A",1.001)))))</f>
        <v>100</v>
      </c>
      <c r="AJ198" s="108"/>
    </row>
    <row r="199" spans="1:36" ht="13.5" customHeight="1">
      <c r="A199" s="463"/>
      <c r="B199" s="465"/>
      <c r="C199" s="172"/>
      <c r="D199" s="558" t="s">
        <v>289</v>
      </c>
      <c r="E199" s="558"/>
      <c r="F199" s="558"/>
      <c r="G199" s="558"/>
      <c r="H199" s="558"/>
      <c r="I199" s="558"/>
      <c r="J199" s="558"/>
      <c r="K199" s="558"/>
      <c r="L199" s="558"/>
      <c r="M199" s="558"/>
      <c r="N199" s="559"/>
      <c r="O199" s="515"/>
      <c r="P199" s="516"/>
      <c r="Q199" s="542"/>
      <c r="R199" s="543"/>
      <c r="S199" s="515"/>
      <c r="T199" s="516"/>
      <c r="U199" s="475"/>
      <c r="V199" s="473"/>
      <c r="W199" s="473"/>
      <c r="X199" s="473"/>
      <c r="Y199" s="473"/>
      <c r="Z199" s="473"/>
      <c r="AA199" s="473"/>
      <c r="AB199" s="473"/>
      <c r="AC199" s="693"/>
      <c r="AD199" s="726"/>
      <c r="AE199" s="726"/>
      <c r="AF199" s="727"/>
      <c r="AH199" s="108"/>
      <c r="AI199" s="95">
        <f>IF(Q199="",100,IF(Q199="Yes",1,IF(Q199="No",0,IF(Q199="Partial",0.5,IF(Q199="N/A",1.001)))))</f>
        <v>100</v>
      </c>
      <c r="AJ199" s="108"/>
    </row>
    <row r="200" spans="1:36" ht="13.5" customHeight="1">
      <c r="A200" s="463"/>
      <c r="B200" s="465"/>
      <c r="C200" s="172"/>
      <c r="D200" s="558" t="s">
        <v>290</v>
      </c>
      <c r="E200" s="558"/>
      <c r="F200" s="558"/>
      <c r="G200" s="558"/>
      <c r="H200" s="558"/>
      <c r="I200" s="558"/>
      <c r="J200" s="558"/>
      <c r="K200" s="558"/>
      <c r="L200" s="558"/>
      <c r="M200" s="558"/>
      <c r="N200" s="559"/>
      <c r="O200" s="515"/>
      <c r="P200" s="516"/>
      <c r="Q200" s="542"/>
      <c r="R200" s="543"/>
      <c r="S200" s="515"/>
      <c r="T200" s="516"/>
      <c r="U200" s="475"/>
      <c r="V200" s="473"/>
      <c r="W200" s="473"/>
      <c r="X200" s="473"/>
      <c r="Y200" s="473"/>
      <c r="Z200" s="473"/>
      <c r="AA200" s="473"/>
      <c r="AB200" s="473"/>
      <c r="AC200" s="693"/>
      <c r="AD200" s="726"/>
      <c r="AE200" s="726"/>
      <c r="AF200" s="727"/>
      <c r="AH200" s="108"/>
      <c r="AI200" s="95">
        <f>IF(Q200="",100,IF(Q200="Yes",1,IF(Q200="No",0,IF(Q200="Partial",0.5,IF(Q200="N/A",1.001)))))</f>
        <v>100</v>
      </c>
    </row>
    <row r="201" spans="1:36" ht="13.5" customHeight="1">
      <c r="A201" s="463"/>
      <c r="B201" s="465"/>
      <c r="C201" s="172"/>
      <c r="D201" s="558" t="s">
        <v>291</v>
      </c>
      <c r="E201" s="558"/>
      <c r="F201" s="558"/>
      <c r="G201" s="558"/>
      <c r="H201" s="558"/>
      <c r="I201" s="558"/>
      <c r="J201" s="558"/>
      <c r="K201" s="558"/>
      <c r="L201" s="558"/>
      <c r="M201" s="558"/>
      <c r="N201" s="559"/>
      <c r="O201" s="515"/>
      <c r="P201" s="516"/>
      <c r="Q201" s="542"/>
      <c r="R201" s="543"/>
      <c r="S201" s="515"/>
      <c r="T201" s="516"/>
      <c r="U201" s="475"/>
      <c r="V201" s="473"/>
      <c r="W201" s="473"/>
      <c r="X201" s="473"/>
      <c r="Y201" s="473"/>
      <c r="Z201" s="473"/>
      <c r="AA201" s="473"/>
      <c r="AB201" s="473"/>
      <c r="AC201" s="693"/>
      <c r="AD201" s="726"/>
      <c r="AE201" s="726"/>
      <c r="AF201" s="727"/>
      <c r="AH201" s="108"/>
      <c r="AI201" s="95">
        <f t="shared" ref="AI201:AI203" si="10">IF(Q201="",100,IF(Q201="Yes",1,IF(Q201="No",0,IF(Q201="Partial",0.5,IF(Q201="N/A",1.001)))))</f>
        <v>100</v>
      </c>
    </row>
    <row r="202" spans="1:36" ht="13.5" customHeight="1">
      <c r="A202" s="463"/>
      <c r="B202" s="465"/>
      <c r="C202" s="172"/>
      <c r="D202" s="558" t="s">
        <v>292</v>
      </c>
      <c r="E202" s="558"/>
      <c r="F202" s="558"/>
      <c r="G202" s="558"/>
      <c r="H202" s="558"/>
      <c r="I202" s="558"/>
      <c r="J202" s="558"/>
      <c r="K202" s="558"/>
      <c r="L202" s="558"/>
      <c r="M202" s="558"/>
      <c r="N202" s="559"/>
      <c r="O202" s="515"/>
      <c r="P202" s="516"/>
      <c r="Q202" s="542"/>
      <c r="R202" s="543"/>
      <c r="S202" s="515"/>
      <c r="T202" s="516"/>
      <c r="U202" s="475"/>
      <c r="V202" s="473"/>
      <c r="W202" s="473"/>
      <c r="X202" s="473"/>
      <c r="Y202" s="473"/>
      <c r="Z202" s="473"/>
      <c r="AA202" s="473"/>
      <c r="AB202" s="473"/>
      <c r="AC202" s="693"/>
      <c r="AD202" s="726"/>
      <c r="AE202" s="726"/>
      <c r="AF202" s="727"/>
      <c r="AH202" s="108"/>
      <c r="AI202" s="95">
        <f t="shared" si="10"/>
        <v>100</v>
      </c>
    </row>
    <row r="203" spans="1:36" ht="13.5" customHeight="1">
      <c r="A203" s="553"/>
      <c r="B203" s="596"/>
      <c r="C203" s="172"/>
      <c r="D203" s="558" t="s">
        <v>293</v>
      </c>
      <c r="E203" s="558"/>
      <c r="F203" s="558"/>
      <c r="G203" s="558"/>
      <c r="H203" s="558"/>
      <c r="I203" s="558"/>
      <c r="J203" s="558"/>
      <c r="K203" s="558"/>
      <c r="L203" s="558"/>
      <c r="M203" s="558"/>
      <c r="N203" s="559"/>
      <c r="O203" s="517"/>
      <c r="P203" s="518"/>
      <c r="Q203" s="542"/>
      <c r="R203" s="543"/>
      <c r="S203" s="517"/>
      <c r="T203" s="518"/>
      <c r="U203" s="475"/>
      <c r="V203" s="473"/>
      <c r="W203" s="473"/>
      <c r="X203" s="473"/>
      <c r="Y203" s="473"/>
      <c r="Z203" s="473"/>
      <c r="AA203" s="473"/>
      <c r="AB203" s="473"/>
      <c r="AC203" s="693"/>
      <c r="AD203" s="722"/>
      <c r="AE203" s="722"/>
      <c r="AF203" s="723"/>
      <c r="AH203" s="108"/>
      <c r="AI203" s="95">
        <f t="shared" si="10"/>
        <v>100</v>
      </c>
      <c r="AJ203" s="108">
        <f>SUM(AI196:AI203)</f>
        <v>800</v>
      </c>
    </row>
    <row r="204" spans="1:36" ht="54" customHeight="1">
      <c r="A204" s="454" t="s">
        <v>390</v>
      </c>
      <c r="B204" s="455"/>
      <c r="C204" s="558" t="s">
        <v>1807</v>
      </c>
      <c r="D204" s="558"/>
      <c r="E204" s="558"/>
      <c r="F204" s="558"/>
      <c r="G204" s="558"/>
      <c r="H204" s="558"/>
      <c r="I204" s="558"/>
      <c r="J204" s="558"/>
      <c r="K204" s="558"/>
      <c r="L204" s="558"/>
      <c r="M204" s="558"/>
      <c r="N204" s="559"/>
      <c r="O204" s="529">
        <f>IF(Q204="N/A",0,IF(Q204="Yes",2,IF(Q204="Partial",2,IF(Q204="No",2,IF(Q204="",2)))))</f>
        <v>2</v>
      </c>
      <c r="P204" s="529"/>
      <c r="Q204" s="542"/>
      <c r="R204" s="543"/>
      <c r="S204" s="529">
        <f>IF(Q204="N/A",O204,IF(Q204="Yes",O204,IF(Q204="Partial",1,IF(Q204="No",0,IF(Q204="",0)))))</f>
        <v>0</v>
      </c>
      <c r="T204" s="529"/>
      <c r="U204" s="475"/>
      <c r="V204" s="473"/>
      <c r="W204" s="473"/>
      <c r="X204" s="473"/>
      <c r="Y204" s="473"/>
      <c r="Z204" s="473"/>
      <c r="AA204" s="473"/>
      <c r="AB204" s="473"/>
      <c r="AC204" s="693"/>
      <c r="AD204" s="719" t="s">
        <v>260</v>
      </c>
      <c r="AE204" s="719"/>
      <c r="AF204" s="720"/>
      <c r="AH204" s="108"/>
      <c r="AJ204" s="108"/>
    </row>
    <row r="205" spans="1:36" ht="67.25" customHeight="1">
      <c r="A205" s="600" t="s">
        <v>394</v>
      </c>
      <c r="B205" s="601"/>
      <c r="C205" s="454" t="s">
        <v>1633</v>
      </c>
      <c r="D205" s="551"/>
      <c r="E205" s="551"/>
      <c r="F205" s="551"/>
      <c r="G205" s="551"/>
      <c r="H205" s="551"/>
      <c r="I205" s="551"/>
      <c r="J205" s="551"/>
      <c r="K205" s="551"/>
      <c r="L205" s="551"/>
      <c r="M205" s="551"/>
      <c r="N205" s="455"/>
      <c r="O205" s="529">
        <f>IF(Q205="N/A",0,IF(Q205="Yes",2,IF(Q205="Partial",2,IF(Q205="No",2,IF(Q205="",2)))))</f>
        <v>2</v>
      </c>
      <c r="P205" s="529"/>
      <c r="Q205" s="542"/>
      <c r="R205" s="543"/>
      <c r="S205" s="529">
        <f>IF(Q205="N/A",O205,IF(Q205="Yes",O205,IF(Q205="Partial",1,IF(Q205="No",0,IF(Q205="",0)))))</f>
        <v>0</v>
      </c>
      <c r="T205" s="529"/>
      <c r="U205" s="629"/>
      <c r="V205" s="630"/>
      <c r="W205" s="630"/>
      <c r="X205" s="630"/>
      <c r="Y205" s="630"/>
      <c r="Z205" s="630"/>
      <c r="AA205" s="630"/>
      <c r="AB205" s="630"/>
      <c r="AC205" s="631"/>
      <c r="AD205" s="718" t="s">
        <v>260</v>
      </c>
      <c r="AE205" s="719"/>
      <c r="AF205" s="720"/>
      <c r="AH205" s="108"/>
    </row>
    <row r="206" spans="1:36" ht="54" customHeight="1">
      <c r="A206" s="449" t="s">
        <v>397</v>
      </c>
      <c r="B206" s="449"/>
      <c r="C206" s="454" t="s">
        <v>1635</v>
      </c>
      <c r="D206" s="551"/>
      <c r="E206" s="551"/>
      <c r="F206" s="551"/>
      <c r="G206" s="551"/>
      <c r="H206" s="551"/>
      <c r="I206" s="551"/>
      <c r="J206" s="551"/>
      <c r="K206" s="551"/>
      <c r="L206" s="551"/>
      <c r="M206" s="551"/>
      <c r="N206" s="455"/>
      <c r="O206" s="529">
        <f>IF(Q206="N/A",0,IF(Q206="Yes",2,IF(Q206="Partial",2,IF(Q206="No",2,IF(Q206="",2)))))</f>
        <v>2</v>
      </c>
      <c r="P206" s="529"/>
      <c r="Q206" s="542"/>
      <c r="R206" s="543"/>
      <c r="S206" s="529">
        <f>IF(Q206="N/A",O206,IF(Q206="Yes",O206,IF(Q206="Partial",1,IF(Q206="No",0,IF(Q206="",0)))))</f>
        <v>0</v>
      </c>
      <c r="T206" s="529"/>
      <c r="U206" s="485"/>
      <c r="V206" s="485"/>
      <c r="W206" s="485"/>
      <c r="X206" s="485"/>
      <c r="Y206" s="485"/>
      <c r="Z206" s="485"/>
      <c r="AA206" s="485"/>
      <c r="AB206" s="485"/>
      <c r="AC206" s="485"/>
      <c r="AD206" s="638" t="s">
        <v>260</v>
      </c>
      <c r="AE206" s="638"/>
      <c r="AF206" s="638"/>
      <c r="AH206" s="108"/>
    </row>
    <row r="207" spans="1:36" ht="27" customHeight="1">
      <c r="A207" s="649" t="s">
        <v>1637</v>
      </c>
      <c r="B207" s="598"/>
      <c r="C207" s="598"/>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c r="AC207" s="598"/>
      <c r="AD207" s="598"/>
      <c r="AE207" s="598"/>
      <c r="AF207" s="599"/>
    </row>
    <row r="208" spans="1:36" ht="27" customHeight="1">
      <c r="A208" s="600" t="s">
        <v>399</v>
      </c>
      <c r="B208" s="601"/>
      <c r="C208" s="454" t="s">
        <v>1374</v>
      </c>
      <c r="D208" s="551"/>
      <c r="E208" s="551"/>
      <c r="F208" s="551"/>
      <c r="G208" s="551"/>
      <c r="H208" s="551"/>
      <c r="I208" s="551"/>
      <c r="J208" s="551"/>
      <c r="K208" s="551"/>
      <c r="L208" s="551"/>
      <c r="M208" s="551"/>
      <c r="N208" s="455"/>
      <c r="O208" s="529">
        <f>IF(Q208="N/A",0,IF(Q208="Yes",2,IF(Q208="Partial",2,IF(Q208="No",2,IF(Q208="",2)))))</f>
        <v>2</v>
      </c>
      <c r="P208" s="529"/>
      <c r="Q208" s="542"/>
      <c r="R208" s="543"/>
      <c r="S208" s="529">
        <f>IF(Q208="N/A",O208,IF(Q208="Yes",O208,IF(Q208="Partial",1,IF(Q208="No",0,IF(Q208="",0)))))</f>
        <v>0</v>
      </c>
      <c r="T208" s="529"/>
      <c r="U208" s="629"/>
      <c r="V208" s="630"/>
      <c r="W208" s="630"/>
      <c r="X208" s="630"/>
      <c r="Y208" s="630"/>
      <c r="Z208" s="630"/>
      <c r="AA208" s="630"/>
      <c r="AB208" s="630"/>
      <c r="AC208" s="631"/>
      <c r="AD208" s="520" t="s">
        <v>295</v>
      </c>
      <c r="AE208" s="521"/>
      <c r="AF208" s="522"/>
      <c r="AH208" s="108"/>
    </row>
    <row r="209" spans="1:36" ht="27" customHeight="1">
      <c r="A209" s="449" t="s">
        <v>404</v>
      </c>
      <c r="B209" s="449"/>
      <c r="C209" s="452" t="s">
        <v>296</v>
      </c>
      <c r="D209" s="452"/>
      <c r="E209" s="452"/>
      <c r="F209" s="452"/>
      <c r="G209" s="452"/>
      <c r="H209" s="452"/>
      <c r="I209" s="452"/>
      <c r="J209" s="452"/>
      <c r="K209" s="452"/>
      <c r="L209" s="452"/>
      <c r="M209" s="452"/>
      <c r="N209" s="452"/>
      <c r="O209" s="529">
        <f>IF(Q209="N/A",0,IF(Q209="Yes",2,IF(Q209="Partial",2,IF(Q209="No",2,IF(Q209="",2)))))</f>
        <v>2</v>
      </c>
      <c r="P209" s="529"/>
      <c r="Q209" s="542"/>
      <c r="R209" s="543"/>
      <c r="S209" s="529">
        <f>IF(Q209="N/A",O209,IF(Q209="Yes",O209,IF(Q209="Partial",1,IF(Q209="No",0,IF(Q209="",0)))))</f>
        <v>0</v>
      </c>
      <c r="T209" s="529"/>
      <c r="U209" s="485"/>
      <c r="V209" s="485"/>
      <c r="W209" s="485"/>
      <c r="X209" s="485"/>
      <c r="Y209" s="485"/>
      <c r="Z209" s="485"/>
      <c r="AA209" s="485"/>
      <c r="AB209" s="485"/>
      <c r="AC209" s="485"/>
      <c r="AD209" s="591" t="s">
        <v>295</v>
      </c>
      <c r="AE209" s="591"/>
      <c r="AF209" s="591"/>
      <c r="AH209" s="108"/>
    </row>
    <row r="210" spans="1:36" ht="27" customHeight="1">
      <c r="A210" s="449" t="s">
        <v>405</v>
      </c>
      <c r="B210" s="449"/>
      <c r="C210" s="452" t="s">
        <v>1375</v>
      </c>
      <c r="D210" s="452"/>
      <c r="E210" s="452"/>
      <c r="F210" s="452"/>
      <c r="G210" s="452"/>
      <c r="H210" s="452"/>
      <c r="I210" s="452"/>
      <c r="J210" s="452"/>
      <c r="K210" s="452"/>
      <c r="L210" s="452"/>
      <c r="M210" s="452"/>
      <c r="N210" s="452"/>
      <c r="O210" s="529">
        <f>IF(Q210="N/A",0,IF(Q210="Yes",2,IF(Q210="Partial",2,IF(Q210="No",2,IF(Q210="",2)))))</f>
        <v>2</v>
      </c>
      <c r="P210" s="529"/>
      <c r="Q210" s="542"/>
      <c r="R210" s="543"/>
      <c r="S210" s="529">
        <f>IF(Q210="N/A",O210,IF(Q210="Yes",O210,IF(Q210="Partial",1,IF(Q210="No",0,IF(Q210="",0)))))</f>
        <v>0</v>
      </c>
      <c r="T210" s="529"/>
      <c r="U210" s="485"/>
      <c r="V210" s="485"/>
      <c r="W210" s="485"/>
      <c r="X210" s="485"/>
      <c r="Y210" s="485"/>
      <c r="Z210" s="485"/>
      <c r="AA210" s="485"/>
      <c r="AB210" s="485"/>
      <c r="AC210" s="485"/>
      <c r="AD210" s="591" t="s">
        <v>295</v>
      </c>
      <c r="AE210" s="591"/>
      <c r="AF210" s="591"/>
      <c r="AH210" s="108"/>
    </row>
    <row r="211" spans="1:36" ht="13.5" customHeight="1">
      <c r="A211" s="536" t="s">
        <v>121</v>
      </c>
      <c r="B211" s="536"/>
      <c r="C211" s="536"/>
      <c r="D211" s="536"/>
      <c r="E211" s="536"/>
      <c r="F211" s="536"/>
      <c r="G211" s="536"/>
      <c r="H211" s="536"/>
      <c r="I211" s="536"/>
      <c r="J211" s="536"/>
      <c r="K211" s="536"/>
      <c r="L211" s="536"/>
      <c r="M211" s="536"/>
      <c r="N211" s="536"/>
      <c r="O211" s="529">
        <f>SUM(O148:P210)</f>
        <v>45</v>
      </c>
      <c r="P211" s="529"/>
      <c r="Q211" s="529"/>
      <c r="R211" s="529"/>
      <c r="S211" s="529">
        <f>SUM(S148:T210)</f>
        <v>0</v>
      </c>
      <c r="T211" s="529"/>
      <c r="U211" s="519"/>
      <c r="V211" s="519"/>
      <c r="W211" s="519"/>
      <c r="X211" s="519"/>
      <c r="Y211" s="519"/>
      <c r="Z211" s="519"/>
      <c r="AA211" s="519"/>
      <c r="AB211" s="519"/>
      <c r="AC211" s="519"/>
      <c r="AD211" s="453"/>
      <c r="AE211" s="453"/>
      <c r="AF211" s="453"/>
    </row>
    <row r="212" spans="1:36" ht="13.5" customHeight="1"/>
    <row r="213" spans="1:36" ht="13.5" customHeight="1">
      <c r="A213" s="498" t="s">
        <v>171</v>
      </c>
      <c r="B213" s="499"/>
      <c r="C213" s="499"/>
      <c r="D213" s="499"/>
      <c r="E213" s="499"/>
      <c r="F213" s="499"/>
      <c r="G213" s="499"/>
      <c r="H213" s="499"/>
      <c r="I213" s="499"/>
      <c r="J213" s="499"/>
      <c r="K213" s="499"/>
      <c r="L213" s="499"/>
      <c r="M213" s="499"/>
      <c r="N213" s="499"/>
      <c r="O213" s="499"/>
      <c r="P213" s="499"/>
      <c r="Q213" s="499"/>
      <c r="R213" s="499"/>
      <c r="S213" s="499"/>
      <c r="T213" s="499"/>
      <c r="U213" s="499"/>
      <c r="V213" s="499"/>
      <c r="W213" s="499"/>
      <c r="X213" s="499"/>
      <c r="Y213" s="499"/>
      <c r="Z213" s="499"/>
      <c r="AA213" s="499"/>
      <c r="AB213" s="499"/>
      <c r="AC213" s="499"/>
      <c r="AD213" s="499"/>
      <c r="AE213" s="499"/>
      <c r="AF213" s="500"/>
    </row>
    <row r="214" spans="1:36" ht="13.5" customHeight="1">
      <c r="A214" s="615" t="s">
        <v>172</v>
      </c>
      <c r="B214" s="616"/>
      <c r="C214" s="616"/>
      <c r="D214" s="616"/>
      <c r="E214" s="616"/>
      <c r="F214" s="616"/>
      <c r="G214" s="616"/>
      <c r="H214" s="616"/>
      <c r="I214" s="616"/>
      <c r="J214" s="616"/>
      <c r="K214" s="616"/>
      <c r="L214" s="616"/>
      <c r="M214" s="616"/>
      <c r="N214" s="616"/>
      <c r="O214" s="616"/>
      <c r="P214" s="616"/>
      <c r="Q214" s="616"/>
      <c r="R214" s="616"/>
      <c r="S214" s="616"/>
      <c r="T214" s="616"/>
      <c r="U214" s="616"/>
      <c r="V214" s="616"/>
      <c r="W214" s="616"/>
      <c r="X214" s="616"/>
      <c r="Y214" s="616"/>
      <c r="Z214" s="616"/>
      <c r="AA214" s="616"/>
      <c r="AB214" s="616"/>
      <c r="AC214" s="616"/>
      <c r="AD214" s="616"/>
      <c r="AE214" s="616"/>
      <c r="AF214" s="617"/>
    </row>
    <row r="215" spans="1:36" ht="13.5" customHeight="1">
      <c r="A215" s="519" t="s">
        <v>103</v>
      </c>
      <c r="B215" s="519"/>
      <c r="C215" s="453" t="s">
        <v>104</v>
      </c>
      <c r="D215" s="453"/>
      <c r="E215" s="453"/>
      <c r="F215" s="453"/>
      <c r="G215" s="453"/>
      <c r="H215" s="453"/>
      <c r="I215" s="453"/>
      <c r="J215" s="453"/>
      <c r="K215" s="453"/>
      <c r="L215" s="453"/>
      <c r="M215" s="453"/>
      <c r="N215" s="453"/>
      <c r="O215" s="519" t="s">
        <v>105</v>
      </c>
      <c r="P215" s="519"/>
      <c r="Q215" s="529" t="s">
        <v>106</v>
      </c>
      <c r="R215" s="529"/>
      <c r="S215" s="529" t="s">
        <v>107</v>
      </c>
      <c r="T215" s="529"/>
      <c r="U215" s="453" t="s">
        <v>108</v>
      </c>
      <c r="V215" s="453"/>
      <c r="W215" s="453"/>
      <c r="X215" s="453"/>
      <c r="Y215" s="453"/>
      <c r="Z215" s="453"/>
      <c r="AA215" s="453"/>
      <c r="AB215" s="453"/>
      <c r="AC215" s="453"/>
      <c r="AD215" s="519" t="s">
        <v>109</v>
      </c>
      <c r="AE215" s="519"/>
      <c r="AF215" s="519"/>
    </row>
    <row r="216" spans="1:36" ht="13.5" customHeight="1">
      <c r="A216" s="519"/>
      <c r="B216" s="519"/>
      <c r="C216" s="453"/>
      <c r="D216" s="453"/>
      <c r="E216" s="453"/>
      <c r="F216" s="453"/>
      <c r="G216" s="453"/>
      <c r="H216" s="453"/>
      <c r="I216" s="453"/>
      <c r="J216" s="453"/>
      <c r="K216" s="453"/>
      <c r="L216" s="453"/>
      <c r="M216" s="453"/>
      <c r="N216" s="453"/>
      <c r="O216" s="519"/>
      <c r="P216" s="519"/>
      <c r="Q216" s="529"/>
      <c r="R216" s="529"/>
      <c r="S216" s="529"/>
      <c r="T216" s="529"/>
      <c r="U216" s="453"/>
      <c r="V216" s="453"/>
      <c r="W216" s="453"/>
      <c r="X216" s="453"/>
      <c r="Y216" s="453"/>
      <c r="Z216" s="453"/>
      <c r="AA216" s="453"/>
      <c r="AB216" s="453"/>
      <c r="AC216" s="453"/>
      <c r="AD216" s="519"/>
      <c r="AE216" s="519"/>
      <c r="AF216" s="519"/>
    </row>
    <row r="217" spans="1:36" ht="81" customHeight="1">
      <c r="A217" s="449" t="s">
        <v>406</v>
      </c>
      <c r="B217" s="449"/>
      <c r="C217" s="452" t="s">
        <v>1571</v>
      </c>
      <c r="D217" s="452"/>
      <c r="E217" s="452"/>
      <c r="F217" s="452"/>
      <c r="G217" s="452"/>
      <c r="H217" s="452"/>
      <c r="I217" s="452"/>
      <c r="J217" s="452"/>
      <c r="K217" s="452"/>
      <c r="L217" s="452"/>
      <c r="M217" s="452"/>
      <c r="N217" s="452"/>
      <c r="O217" s="529">
        <f>IF(Q217="N/A",0,IF(Q217="Yes",2,IF(Q217="Partial",2,IF(Q217="No",2,IF(Q217="",2)))))</f>
        <v>2</v>
      </c>
      <c r="P217" s="529"/>
      <c r="Q217" s="542"/>
      <c r="R217" s="543"/>
      <c r="S217" s="529">
        <f>IF(Q217="N/A",O217,IF(Q217="Yes",O217,IF(Q217="Partial",1,IF(Q217="No",0,IF(Q217="",0)))))</f>
        <v>0</v>
      </c>
      <c r="T217" s="529"/>
      <c r="U217" s="485"/>
      <c r="V217" s="485"/>
      <c r="W217" s="485"/>
      <c r="X217" s="485"/>
      <c r="Y217" s="485"/>
      <c r="Z217" s="485"/>
      <c r="AA217" s="485"/>
      <c r="AB217" s="485"/>
      <c r="AC217" s="485"/>
      <c r="AD217" s="638" t="s">
        <v>1029</v>
      </c>
      <c r="AE217" s="638"/>
      <c r="AF217" s="638"/>
      <c r="AH217" s="108"/>
    </row>
    <row r="218" spans="1:36" ht="40.5" customHeight="1">
      <c r="A218" s="454" t="s">
        <v>407</v>
      </c>
      <c r="B218" s="455"/>
      <c r="C218" s="558" t="s">
        <v>1572</v>
      </c>
      <c r="D218" s="558"/>
      <c r="E218" s="558"/>
      <c r="F218" s="558"/>
      <c r="G218" s="558"/>
      <c r="H218" s="558"/>
      <c r="I218" s="558"/>
      <c r="J218" s="558"/>
      <c r="K218" s="558"/>
      <c r="L218" s="558"/>
      <c r="M218" s="558"/>
      <c r="N218" s="559"/>
      <c r="O218" s="513">
        <f>IF(Q218="N/A",0,IF(Q218="Answer all sub questions",2,IF(Q218="Yes",2,IF(Q218="Partial",2,IF(Q218="No",2,IF(Q218="",2))))))</f>
        <v>2</v>
      </c>
      <c r="P218" s="514"/>
      <c r="Q218" s="519" t="str">
        <f>IF(AJ224&gt;7,"Answer all sub questions",IF(AJ224=(6*1.001),"N/A",IF(AJ224&gt;=6,"Yes",IF(AJ224=5.005,"Partial",IF(AJ224=4.004,"Partial",IF(AJ224=3.003,"Partial",IF(AJ224=2.002,"Partial",IF(AJ224=1.001,"Partial",IF(AJ224=0,"No",IF(AJ224&gt;=0.5,"Partial",IF(AJ224&lt;=5.5,"Partial")))))))))))</f>
        <v>Answer all sub questions</v>
      </c>
      <c r="R218" s="519"/>
      <c r="S218" s="513">
        <f>IF(Q218="N/A",O218,IF(Q218="Answer all sub questions",0,IF(Q218="Yes",O218,IF(Q218="Partial",1,IF(Q218="No",0,IF(Q218="",0))))))</f>
        <v>0</v>
      </c>
      <c r="T218" s="514"/>
      <c r="U218" s="475"/>
      <c r="V218" s="473"/>
      <c r="W218" s="473"/>
      <c r="X218" s="473"/>
      <c r="Y218" s="473"/>
      <c r="Z218" s="473"/>
      <c r="AA218" s="473"/>
      <c r="AB218" s="473"/>
      <c r="AC218" s="693"/>
      <c r="AD218" s="719" t="s">
        <v>1029</v>
      </c>
      <c r="AE218" s="719"/>
      <c r="AF218" s="720"/>
      <c r="AH218" s="108"/>
      <c r="AJ218" s="108"/>
    </row>
    <row r="219" spans="1:36" ht="13.5" customHeight="1">
      <c r="A219" s="463"/>
      <c r="B219" s="465"/>
      <c r="C219" s="172"/>
      <c r="D219" s="558" t="s">
        <v>1567</v>
      </c>
      <c r="E219" s="558"/>
      <c r="F219" s="558"/>
      <c r="G219" s="558"/>
      <c r="H219" s="558"/>
      <c r="I219" s="558"/>
      <c r="J219" s="558"/>
      <c r="K219" s="558"/>
      <c r="L219" s="558"/>
      <c r="M219" s="558"/>
      <c r="N219" s="559"/>
      <c r="O219" s="515"/>
      <c r="P219" s="516"/>
      <c r="Q219" s="542"/>
      <c r="R219" s="543"/>
      <c r="S219" s="515"/>
      <c r="T219" s="516"/>
      <c r="U219" s="475"/>
      <c r="V219" s="473"/>
      <c r="W219" s="473"/>
      <c r="X219" s="473"/>
      <c r="Y219" s="473"/>
      <c r="Z219" s="473"/>
      <c r="AA219" s="473"/>
      <c r="AB219" s="473"/>
      <c r="AC219" s="693"/>
      <c r="AD219" s="726"/>
      <c r="AE219" s="726"/>
      <c r="AF219" s="727"/>
      <c r="AH219" s="108"/>
      <c r="AI219" s="95">
        <f>IF(Q219="",100,IF(Q219="Yes",1,IF(Q219="No",0,IF(Q219="Partial",0.5,IF(Q219="N/A",1.001)))))</f>
        <v>100</v>
      </c>
      <c r="AJ219" s="108"/>
    </row>
    <row r="220" spans="1:36" ht="13.5" customHeight="1">
      <c r="A220" s="463"/>
      <c r="B220" s="465"/>
      <c r="C220" s="172"/>
      <c r="D220" s="558" t="s">
        <v>1808</v>
      </c>
      <c r="E220" s="558"/>
      <c r="F220" s="558"/>
      <c r="G220" s="558"/>
      <c r="H220" s="558"/>
      <c r="I220" s="558"/>
      <c r="J220" s="558"/>
      <c r="K220" s="558"/>
      <c r="L220" s="558"/>
      <c r="M220" s="558"/>
      <c r="N220" s="559"/>
      <c r="O220" s="515"/>
      <c r="P220" s="516"/>
      <c r="Q220" s="542"/>
      <c r="R220" s="543"/>
      <c r="S220" s="515"/>
      <c r="T220" s="516"/>
      <c r="U220" s="79"/>
      <c r="V220" s="78"/>
      <c r="W220" s="78"/>
      <c r="X220" s="78"/>
      <c r="Y220" s="78"/>
      <c r="Z220" s="78"/>
      <c r="AA220" s="78"/>
      <c r="AB220" s="78"/>
      <c r="AC220" s="83"/>
      <c r="AD220" s="726"/>
      <c r="AE220" s="726"/>
      <c r="AF220" s="727"/>
      <c r="AH220" s="108"/>
      <c r="AI220" s="95">
        <f>IF(Q220="",100,IF(Q220="Yes",1,IF(Q220="No",0,IF(Q220="Partial",0.5,IF(Q220="N/A",1.001)))))</f>
        <v>100</v>
      </c>
      <c r="AJ220" s="108"/>
    </row>
    <row r="221" spans="1:36" ht="13.5" customHeight="1">
      <c r="A221" s="463"/>
      <c r="B221" s="465"/>
      <c r="C221" s="172"/>
      <c r="D221" s="558" t="s">
        <v>1568</v>
      </c>
      <c r="E221" s="558"/>
      <c r="F221" s="558"/>
      <c r="G221" s="558"/>
      <c r="H221" s="558"/>
      <c r="I221" s="558"/>
      <c r="J221" s="558"/>
      <c r="K221" s="558"/>
      <c r="L221" s="558"/>
      <c r="M221" s="558"/>
      <c r="N221" s="559"/>
      <c r="O221" s="515"/>
      <c r="P221" s="516"/>
      <c r="Q221" s="542"/>
      <c r="R221" s="543"/>
      <c r="S221" s="515"/>
      <c r="T221" s="516"/>
      <c r="U221" s="546"/>
      <c r="V221" s="547"/>
      <c r="W221" s="547"/>
      <c r="X221" s="547"/>
      <c r="Y221" s="547"/>
      <c r="Z221" s="547"/>
      <c r="AA221" s="547"/>
      <c r="AB221" s="547"/>
      <c r="AC221" s="865"/>
      <c r="AD221" s="726"/>
      <c r="AE221" s="726"/>
      <c r="AF221" s="727"/>
      <c r="AH221" s="108"/>
      <c r="AI221" s="95">
        <f t="shared" ref="AI221:AI223" si="11">IF(Q221="",100,IF(Q221="Yes",1,IF(Q221="No",0,IF(Q221="Partial",0.5,IF(Q221="N/A",1.001)))))</f>
        <v>100</v>
      </c>
      <c r="AJ221" s="108"/>
    </row>
    <row r="222" spans="1:36" ht="13.5" customHeight="1">
      <c r="A222" s="463"/>
      <c r="B222" s="465"/>
      <c r="C222" s="172"/>
      <c r="D222" s="558" t="s">
        <v>299</v>
      </c>
      <c r="E222" s="558"/>
      <c r="F222" s="558"/>
      <c r="G222" s="558"/>
      <c r="H222" s="558"/>
      <c r="I222" s="558"/>
      <c r="J222" s="558"/>
      <c r="K222" s="558"/>
      <c r="L222" s="558"/>
      <c r="M222" s="558"/>
      <c r="N222" s="559"/>
      <c r="O222" s="515"/>
      <c r="P222" s="516"/>
      <c r="Q222" s="542"/>
      <c r="R222" s="543"/>
      <c r="S222" s="515"/>
      <c r="T222" s="516"/>
      <c r="U222" s="475"/>
      <c r="V222" s="473"/>
      <c r="W222" s="473"/>
      <c r="X222" s="473"/>
      <c r="Y222" s="473"/>
      <c r="Z222" s="473"/>
      <c r="AA222" s="473"/>
      <c r="AB222" s="473"/>
      <c r="AC222" s="693"/>
      <c r="AD222" s="726"/>
      <c r="AE222" s="726"/>
      <c r="AF222" s="727"/>
      <c r="AH222" s="108"/>
      <c r="AI222" s="95">
        <f t="shared" si="11"/>
        <v>100</v>
      </c>
      <c r="AJ222" s="108"/>
    </row>
    <row r="223" spans="1:36" ht="13.5" customHeight="1">
      <c r="A223" s="463"/>
      <c r="B223" s="465"/>
      <c r="C223" s="172"/>
      <c r="D223" s="558" t="s">
        <v>1569</v>
      </c>
      <c r="E223" s="558"/>
      <c r="F223" s="558"/>
      <c r="G223" s="558"/>
      <c r="H223" s="558"/>
      <c r="I223" s="558"/>
      <c r="J223" s="558"/>
      <c r="K223" s="558"/>
      <c r="L223" s="558"/>
      <c r="M223" s="558"/>
      <c r="N223" s="559"/>
      <c r="O223" s="515"/>
      <c r="P223" s="516"/>
      <c r="Q223" s="542"/>
      <c r="R223" s="543"/>
      <c r="S223" s="515"/>
      <c r="T223" s="516"/>
      <c r="U223" s="475"/>
      <c r="V223" s="473"/>
      <c r="W223" s="473"/>
      <c r="X223" s="473"/>
      <c r="Y223" s="473"/>
      <c r="Z223" s="473"/>
      <c r="AA223" s="473"/>
      <c r="AB223" s="473"/>
      <c r="AC223" s="693"/>
      <c r="AD223" s="726"/>
      <c r="AE223" s="726"/>
      <c r="AF223" s="727"/>
      <c r="AH223" s="108"/>
      <c r="AI223" s="95">
        <f t="shared" si="11"/>
        <v>100</v>
      </c>
      <c r="AJ223" s="108"/>
    </row>
    <row r="224" spans="1:36" ht="13.5" customHeight="1">
      <c r="A224" s="553"/>
      <c r="B224" s="596"/>
      <c r="C224" s="172"/>
      <c r="D224" s="558" t="s">
        <v>1570</v>
      </c>
      <c r="E224" s="558"/>
      <c r="F224" s="558"/>
      <c r="G224" s="558"/>
      <c r="H224" s="558"/>
      <c r="I224" s="558"/>
      <c r="J224" s="558"/>
      <c r="K224" s="558"/>
      <c r="L224" s="558"/>
      <c r="M224" s="558"/>
      <c r="N224" s="559"/>
      <c r="O224" s="517"/>
      <c r="P224" s="518"/>
      <c r="Q224" s="542"/>
      <c r="R224" s="543"/>
      <c r="S224" s="517"/>
      <c r="T224" s="518"/>
      <c r="U224" s="475"/>
      <c r="V224" s="473"/>
      <c r="W224" s="473"/>
      <c r="X224" s="473"/>
      <c r="Y224" s="473"/>
      <c r="Z224" s="473"/>
      <c r="AA224" s="473"/>
      <c r="AB224" s="473"/>
      <c r="AC224" s="693"/>
      <c r="AD224" s="722"/>
      <c r="AE224" s="722"/>
      <c r="AF224" s="723"/>
      <c r="AH224" s="108"/>
      <c r="AI224" s="95">
        <f>IF(Q224="",100,IF(Q224="Yes",1,IF(Q224="No",0,IF(Q224="Partial",0.5,IF(Q224="N/A",1.001)))))</f>
        <v>100</v>
      </c>
      <c r="AJ224" s="108">
        <f>SUM(AI219:AI224)</f>
        <v>600</v>
      </c>
    </row>
    <row r="225" spans="1:36" ht="13.5" customHeight="1">
      <c r="A225" s="536" t="s">
        <v>121</v>
      </c>
      <c r="B225" s="536"/>
      <c r="C225" s="536"/>
      <c r="D225" s="536"/>
      <c r="E225" s="536"/>
      <c r="F225" s="536"/>
      <c r="G225" s="536"/>
      <c r="H225" s="536"/>
      <c r="I225" s="536"/>
      <c r="J225" s="536"/>
      <c r="K225" s="536"/>
      <c r="L225" s="536"/>
      <c r="M225" s="536"/>
      <c r="N225" s="536"/>
      <c r="O225" s="529">
        <f>SUM(O217:P224)</f>
        <v>4</v>
      </c>
      <c r="P225" s="529"/>
      <c r="Q225" s="529"/>
      <c r="R225" s="529"/>
      <c r="S225" s="529">
        <f>SUM(S217:T224)</f>
        <v>0</v>
      </c>
      <c r="T225" s="529"/>
      <c r="U225" s="519"/>
      <c r="V225" s="519"/>
      <c r="W225" s="519"/>
      <c r="X225" s="519"/>
      <c r="Y225" s="519"/>
      <c r="Z225" s="519"/>
      <c r="AA225" s="519"/>
      <c r="AB225" s="519"/>
      <c r="AC225" s="519"/>
      <c r="AD225" s="593"/>
      <c r="AE225" s="593"/>
      <c r="AF225" s="593"/>
    </row>
    <row r="226" spans="1:36" ht="13.5" customHeight="1"/>
    <row r="227" spans="1:36" ht="13.5" customHeight="1">
      <c r="A227" s="498" t="s">
        <v>173</v>
      </c>
      <c r="B227" s="499"/>
      <c r="C227" s="499"/>
      <c r="D227" s="499"/>
      <c r="E227" s="499"/>
      <c r="F227" s="499"/>
      <c r="G227" s="499"/>
      <c r="H227" s="499"/>
      <c r="I227" s="499"/>
      <c r="J227" s="499"/>
      <c r="K227" s="499"/>
      <c r="L227" s="499"/>
      <c r="M227" s="499"/>
      <c r="N227" s="499"/>
      <c r="O227" s="499"/>
      <c r="P227" s="499"/>
      <c r="Q227" s="499"/>
      <c r="R227" s="499"/>
      <c r="S227" s="499"/>
      <c r="T227" s="499"/>
      <c r="U227" s="499"/>
      <c r="V227" s="499"/>
      <c r="W227" s="499"/>
      <c r="X227" s="499"/>
      <c r="Y227" s="499"/>
      <c r="Z227" s="499"/>
      <c r="AA227" s="499"/>
      <c r="AB227" s="499"/>
      <c r="AC227" s="499"/>
      <c r="AD227" s="499"/>
      <c r="AE227" s="499"/>
      <c r="AF227" s="500"/>
    </row>
    <row r="228" spans="1:36" ht="13.5" customHeight="1">
      <c r="A228" s="615" t="s">
        <v>174</v>
      </c>
      <c r="B228" s="616"/>
      <c r="C228" s="616"/>
      <c r="D228" s="616"/>
      <c r="E228" s="616"/>
      <c r="F228" s="616"/>
      <c r="G228" s="616"/>
      <c r="H228" s="616"/>
      <c r="I228" s="616"/>
      <c r="J228" s="616"/>
      <c r="K228" s="616"/>
      <c r="L228" s="616"/>
      <c r="M228" s="616"/>
      <c r="N228" s="616"/>
      <c r="O228" s="616"/>
      <c r="P228" s="616"/>
      <c r="Q228" s="616"/>
      <c r="R228" s="616"/>
      <c r="S228" s="616"/>
      <c r="T228" s="616"/>
      <c r="U228" s="616"/>
      <c r="V228" s="616"/>
      <c r="W228" s="616"/>
      <c r="X228" s="616"/>
      <c r="Y228" s="616"/>
      <c r="Z228" s="616"/>
      <c r="AA228" s="616"/>
      <c r="AB228" s="616"/>
      <c r="AC228" s="616"/>
      <c r="AD228" s="616"/>
      <c r="AE228" s="616"/>
      <c r="AF228" s="617"/>
    </row>
    <row r="229" spans="1:36" ht="13.5" customHeight="1">
      <c r="A229" s="200"/>
      <c r="B229" s="201"/>
      <c r="C229" s="201"/>
      <c r="D229" s="201"/>
      <c r="E229" s="201"/>
      <c r="F229" s="201"/>
      <c r="G229" s="201"/>
      <c r="H229" s="201"/>
      <c r="I229" s="201"/>
      <c r="J229" s="201"/>
      <c r="K229" s="201"/>
      <c r="L229" s="201"/>
      <c r="M229" s="201"/>
      <c r="N229" s="201"/>
      <c r="O229" s="202"/>
      <c r="P229" s="202"/>
      <c r="Q229" s="202"/>
      <c r="R229" s="202"/>
      <c r="S229" s="202"/>
      <c r="T229" s="202"/>
      <c r="U229" s="203"/>
      <c r="V229" s="203"/>
      <c r="W229" s="203"/>
      <c r="X229" s="203"/>
      <c r="Y229" s="203"/>
      <c r="Z229" s="203"/>
      <c r="AA229" s="203"/>
      <c r="AB229" s="203"/>
      <c r="AC229" s="203"/>
      <c r="AD229" s="204"/>
      <c r="AE229" s="204"/>
      <c r="AF229" s="205"/>
    </row>
    <row r="230" spans="1:36" ht="13.5" customHeight="1">
      <c r="A230" s="498" t="s">
        <v>179</v>
      </c>
      <c r="B230" s="499"/>
      <c r="C230" s="499"/>
      <c r="D230" s="499"/>
      <c r="E230" s="499"/>
      <c r="F230" s="499"/>
      <c r="G230" s="499"/>
      <c r="H230" s="499"/>
      <c r="I230" s="499"/>
      <c r="J230" s="499"/>
      <c r="K230" s="499"/>
      <c r="L230" s="499"/>
      <c r="M230" s="499"/>
      <c r="N230" s="499"/>
      <c r="O230" s="499"/>
      <c r="P230" s="499"/>
      <c r="Q230" s="499"/>
      <c r="R230" s="499"/>
      <c r="S230" s="499"/>
      <c r="T230" s="499"/>
      <c r="U230" s="499"/>
      <c r="V230" s="499"/>
      <c r="W230" s="499"/>
      <c r="X230" s="499"/>
      <c r="Y230" s="499"/>
      <c r="Z230" s="499"/>
      <c r="AA230" s="499"/>
      <c r="AB230" s="499"/>
      <c r="AC230" s="499"/>
      <c r="AD230" s="499"/>
      <c r="AE230" s="499"/>
      <c r="AF230" s="500"/>
    </row>
    <row r="231" spans="1:36" ht="13.5" customHeight="1">
      <c r="A231" s="615" t="s">
        <v>180</v>
      </c>
      <c r="B231" s="616"/>
      <c r="C231" s="616"/>
      <c r="D231" s="616"/>
      <c r="E231" s="616"/>
      <c r="F231" s="616"/>
      <c r="G231" s="616"/>
      <c r="H231" s="616"/>
      <c r="I231" s="616"/>
      <c r="J231" s="616"/>
      <c r="K231" s="616"/>
      <c r="L231" s="616"/>
      <c r="M231" s="616"/>
      <c r="N231" s="616"/>
      <c r="O231" s="616"/>
      <c r="P231" s="616"/>
      <c r="Q231" s="616"/>
      <c r="R231" s="616"/>
      <c r="S231" s="616"/>
      <c r="T231" s="616"/>
      <c r="U231" s="616"/>
      <c r="V231" s="616"/>
      <c r="W231" s="616"/>
      <c r="X231" s="616"/>
      <c r="Y231" s="616"/>
      <c r="Z231" s="616"/>
      <c r="AA231" s="616"/>
      <c r="AB231" s="616"/>
      <c r="AC231" s="616"/>
      <c r="AD231" s="616"/>
      <c r="AE231" s="616"/>
      <c r="AF231" s="617"/>
    </row>
    <row r="232" spans="1:36" ht="13.5" customHeight="1">
      <c r="A232" s="585" t="s">
        <v>103</v>
      </c>
      <c r="B232" s="586"/>
      <c r="C232" s="579" t="s">
        <v>104</v>
      </c>
      <c r="D232" s="580"/>
      <c r="E232" s="580"/>
      <c r="F232" s="580"/>
      <c r="G232" s="580"/>
      <c r="H232" s="580"/>
      <c r="I232" s="580"/>
      <c r="J232" s="580"/>
      <c r="K232" s="580"/>
      <c r="L232" s="580"/>
      <c r="M232" s="580"/>
      <c r="N232" s="581"/>
      <c r="O232" s="585" t="s">
        <v>105</v>
      </c>
      <c r="P232" s="586"/>
      <c r="Q232" s="513" t="s">
        <v>106</v>
      </c>
      <c r="R232" s="514"/>
      <c r="S232" s="513" t="s">
        <v>107</v>
      </c>
      <c r="T232" s="514"/>
      <c r="U232" s="579" t="s">
        <v>108</v>
      </c>
      <c r="V232" s="580"/>
      <c r="W232" s="580"/>
      <c r="X232" s="580"/>
      <c r="Y232" s="580"/>
      <c r="Z232" s="580"/>
      <c r="AA232" s="580"/>
      <c r="AB232" s="580"/>
      <c r="AC232" s="581"/>
      <c r="AD232" s="585" t="s">
        <v>109</v>
      </c>
      <c r="AE232" s="589"/>
      <c r="AF232" s="586"/>
    </row>
    <row r="233" spans="1:36" ht="13.5" customHeight="1">
      <c r="A233" s="587"/>
      <c r="B233" s="588"/>
      <c r="C233" s="582"/>
      <c r="D233" s="583"/>
      <c r="E233" s="583"/>
      <c r="F233" s="583"/>
      <c r="G233" s="583"/>
      <c r="H233" s="583"/>
      <c r="I233" s="583"/>
      <c r="J233" s="583"/>
      <c r="K233" s="583"/>
      <c r="L233" s="583"/>
      <c r="M233" s="583"/>
      <c r="N233" s="584"/>
      <c r="O233" s="587"/>
      <c r="P233" s="588"/>
      <c r="Q233" s="517"/>
      <c r="R233" s="518"/>
      <c r="S233" s="517"/>
      <c r="T233" s="518"/>
      <c r="U233" s="582"/>
      <c r="V233" s="583"/>
      <c r="W233" s="583"/>
      <c r="X233" s="583"/>
      <c r="Y233" s="583"/>
      <c r="Z233" s="583"/>
      <c r="AA233" s="583"/>
      <c r="AB233" s="583"/>
      <c r="AC233" s="584"/>
      <c r="AD233" s="587"/>
      <c r="AE233" s="590"/>
      <c r="AF233" s="588"/>
    </row>
    <row r="234" spans="1:36" ht="40.5" customHeight="1">
      <c r="A234" s="452" t="s">
        <v>408</v>
      </c>
      <c r="B234" s="452"/>
      <c r="C234" s="557" t="s">
        <v>1576</v>
      </c>
      <c r="D234" s="557"/>
      <c r="E234" s="557"/>
      <c r="F234" s="557"/>
      <c r="G234" s="557"/>
      <c r="H234" s="557"/>
      <c r="I234" s="557"/>
      <c r="J234" s="557"/>
      <c r="K234" s="557"/>
      <c r="L234" s="557"/>
      <c r="M234" s="557"/>
      <c r="N234" s="557"/>
      <c r="O234" s="513">
        <f>IF(Q234="N/A",0,IF(Q234="Answer all sub questions",3,IF(Q234="Yes",3,IF(Q234="Partial",3,IF(Q234="No",3,IF(Q234="",3))))))</f>
        <v>3</v>
      </c>
      <c r="P234" s="514"/>
      <c r="Q234" s="519" t="str">
        <f>IF(AJ247&gt;5,"Answer all sub questions",IF(AJ247=(4*1.001),"N/A",IF(AJ247&gt;=4,"Yes",IF(AJ247=3.003,"No",IF(AJ247=2.002,"No",IF(AJ247=1.001,"No",IF(AJ247=0,"No",IF(AJ247&gt;=0.5,"Partial",IF(AJ247&lt;=3.5,"Partial")))))))))</f>
        <v>Answer all sub questions</v>
      </c>
      <c r="R234" s="519"/>
      <c r="S234" s="513">
        <f>IF(Q234="N/A",O234,IF(Q234="Answer all sub questions",0,IF(Q234="Yes",O234,IF(Q234="Partial",1,IF(Q234="No",0,IF(Q234="",0))))))</f>
        <v>0</v>
      </c>
      <c r="T234" s="514"/>
      <c r="U234" s="475"/>
      <c r="V234" s="473"/>
      <c r="W234" s="473"/>
      <c r="X234" s="473"/>
      <c r="Y234" s="473"/>
      <c r="Z234" s="473"/>
      <c r="AA234" s="473"/>
      <c r="AB234" s="473"/>
      <c r="AC234" s="474"/>
      <c r="AD234" s="771" t="s">
        <v>1327</v>
      </c>
      <c r="AE234" s="772"/>
      <c r="AF234" s="773"/>
      <c r="AH234" s="108"/>
      <c r="AJ234" s="108"/>
    </row>
    <row r="235" spans="1:36" ht="40.5" customHeight="1">
      <c r="A235" s="452"/>
      <c r="B235" s="607"/>
      <c r="C235" s="173"/>
      <c r="D235" s="806" t="s">
        <v>1372</v>
      </c>
      <c r="E235" s="806"/>
      <c r="F235" s="806"/>
      <c r="G235" s="806"/>
      <c r="H235" s="806"/>
      <c r="I235" s="806"/>
      <c r="J235" s="806"/>
      <c r="K235" s="806"/>
      <c r="L235" s="806"/>
      <c r="M235" s="806"/>
      <c r="N235" s="561"/>
      <c r="O235" s="515"/>
      <c r="P235" s="516"/>
      <c r="Q235" s="519" t="str">
        <f>IF(AJ238&gt;4,"Answer all sub questions",IF(AJ238=(3*1.001),"N/A",IF(AJ238&gt;=3,"Yes",IF(AJ238=2.002,"No",IF(AJ238=1.001,"No",IF(AJ238=0,"No",IF(AJ238&gt;=0.5,"Partial",IF(AJ238&lt;=2.5,"Partial"))))))))</f>
        <v>Answer all sub questions</v>
      </c>
      <c r="R235" s="519"/>
      <c r="S235" s="515"/>
      <c r="T235" s="516"/>
      <c r="U235" s="475"/>
      <c r="V235" s="473"/>
      <c r="W235" s="473"/>
      <c r="X235" s="473"/>
      <c r="Y235" s="473"/>
      <c r="Z235" s="473"/>
      <c r="AA235" s="473"/>
      <c r="AB235" s="473"/>
      <c r="AC235" s="474"/>
      <c r="AD235" s="774"/>
      <c r="AE235" s="775"/>
      <c r="AF235" s="776"/>
      <c r="AH235" s="108"/>
      <c r="AI235" s="95">
        <f>IF(Q235="Answer all sub questions",100,IF(Q235="Yes",1,IF(Q235="No",0,IF(Q235="Partial",0.5,IF(Q235="All N/A",1.001)))))</f>
        <v>100</v>
      </c>
      <c r="AJ235" s="108"/>
    </row>
    <row r="236" spans="1:36" ht="40.5" customHeight="1">
      <c r="A236" s="452"/>
      <c r="B236" s="607"/>
      <c r="C236" s="136"/>
      <c r="D236" s="169"/>
      <c r="E236" s="558" t="s">
        <v>1845</v>
      </c>
      <c r="F236" s="558"/>
      <c r="G236" s="558"/>
      <c r="H236" s="558"/>
      <c r="I236" s="558"/>
      <c r="J236" s="558"/>
      <c r="K236" s="558"/>
      <c r="L236" s="558"/>
      <c r="M236" s="558"/>
      <c r="N236" s="559"/>
      <c r="O236" s="515"/>
      <c r="P236" s="516"/>
      <c r="Q236" s="555"/>
      <c r="R236" s="556"/>
      <c r="S236" s="515"/>
      <c r="T236" s="516"/>
      <c r="U236" s="475"/>
      <c r="V236" s="473"/>
      <c r="W236" s="473"/>
      <c r="X236" s="473"/>
      <c r="Y236" s="473"/>
      <c r="Z236" s="473"/>
      <c r="AA236" s="473"/>
      <c r="AB236" s="473"/>
      <c r="AC236" s="474"/>
      <c r="AD236" s="774"/>
      <c r="AE236" s="775"/>
      <c r="AF236" s="776"/>
      <c r="AH236" s="108"/>
      <c r="AI236" s="95">
        <f>IF(Q236="",100,IF(Q236="Yes",1,IF(Q236="No",0,IF(Q236="Partial",0.5,IF(Q236="N/A",1.001)))))</f>
        <v>100</v>
      </c>
      <c r="AJ236" s="108"/>
    </row>
    <row r="237" spans="1:36" ht="27" customHeight="1">
      <c r="A237" s="452"/>
      <c r="B237" s="452"/>
      <c r="C237" s="136"/>
      <c r="D237" s="169"/>
      <c r="E237" s="558" t="s">
        <v>1577</v>
      </c>
      <c r="F237" s="558"/>
      <c r="G237" s="558"/>
      <c r="H237" s="558"/>
      <c r="I237" s="558"/>
      <c r="J237" s="558"/>
      <c r="K237" s="558"/>
      <c r="L237" s="558"/>
      <c r="M237" s="558"/>
      <c r="N237" s="559"/>
      <c r="O237" s="515"/>
      <c r="P237" s="516"/>
      <c r="Q237" s="555"/>
      <c r="R237" s="556"/>
      <c r="S237" s="515"/>
      <c r="T237" s="516"/>
      <c r="U237" s="475"/>
      <c r="V237" s="473"/>
      <c r="W237" s="473"/>
      <c r="X237" s="473"/>
      <c r="Y237" s="473"/>
      <c r="Z237" s="473"/>
      <c r="AA237" s="473"/>
      <c r="AB237" s="473"/>
      <c r="AC237" s="474"/>
      <c r="AD237" s="774"/>
      <c r="AE237" s="775"/>
      <c r="AF237" s="776"/>
      <c r="AH237" s="108"/>
      <c r="AI237" s="95">
        <f t="shared" ref="AI237:AI238" si="12">IF(Q237="",100,IF(Q237="Yes",1,IF(Q237="No",0,IF(Q237="Partial",0.5,IF(Q237="N/A",1.001)))))</f>
        <v>100</v>
      </c>
    </row>
    <row r="238" spans="1:36" ht="54" customHeight="1">
      <c r="A238" s="452"/>
      <c r="B238" s="452"/>
      <c r="C238" s="136"/>
      <c r="D238" s="169"/>
      <c r="E238" s="558" t="s">
        <v>1578</v>
      </c>
      <c r="F238" s="558"/>
      <c r="G238" s="558"/>
      <c r="H238" s="558"/>
      <c r="I238" s="558"/>
      <c r="J238" s="558"/>
      <c r="K238" s="558"/>
      <c r="L238" s="558"/>
      <c r="M238" s="558"/>
      <c r="N238" s="559"/>
      <c r="O238" s="515"/>
      <c r="P238" s="516"/>
      <c r="Q238" s="555"/>
      <c r="R238" s="556"/>
      <c r="S238" s="515"/>
      <c r="T238" s="516"/>
      <c r="U238" s="475"/>
      <c r="V238" s="473"/>
      <c r="W238" s="473"/>
      <c r="X238" s="473"/>
      <c r="Y238" s="473"/>
      <c r="Z238" s="473"/>
      <c r="AA238" s="473"/>
      <c r="AB238" s="473"/>
      <c r="AC238" s="474"/>
      <c r="AD238" s="774"/>
      <c r="AE238" s="775"/>
      <c r="AF238" s="776"/>
      <c r="AH238" s="108"/>
      <c r="AI238" s="95">
        <f t="shared" si="12"/>
        <v>100</v>
      </c>
      <c r="AJ238" s="122">
        <f>SUM(AI236:AI238)</f>
        <v>300</v>
      </c>
    </row>
    <row r="239" spans="1:36" ht="40.5" customHeight="1">
      <c r="A239" s="452"/>
      <c r="B239" s="452"/>
      <c r="C239" s="124"/>
      <c r="D239" s="531" t="s">
        <v>1371</v>
      </c>
      <c r="E239" s="531"/>
      <c r="F239" s="531"/>
      <c r="G239" s="531"/>
      <c r="H239" s="531"/>
      <c r="I239" s="531"/>
      <c r="J239" s="531"/>
      <c r="K239" s="531"/>
      <c r="L239" s="531"/>
      <c r="M239" s="531"/>
      <c r="N239" s="532"/>
      <c r="O239" s="515"/>
      <c r="P239" s="516"/>
      <c r="Q239" s="519" t="str">
        <f>IF(AJ245&gt;7,"Answer all sub questions",IF(AJ245=(6*1.001),"N/A",IF(AJ245&gt;=6,"Yes",IF(AJ245=5.005,"No",IF(AJ245=4.004,"No",IF(AJ245=3.003,"No",IF(AJ245=2.002,"No",IF(AJ245=1.001,"No",IF(AJ245=0,"No",IF(AJ245&gt;=0.5,"Partial",IF(AJ245&lt;=5.5,"Partial")))))))))))</f>
        <v>Answer all sub questions</v>
      </c>
      <c r="R239" s="519"/>
      <c r="S239" s="515"/>
      <c r="T239" s="516"/>
      <c r="U239" s="475"/>
      <c r="V239" s="473"/>
      <c r="W239" s="473"/>
      <c r="X239" s="473"/>
      <c r="Y239" s="473"/>
      <c r="Z239" s="473"/>
      <c r="AA239" s="473"/>
      <c r="AB239" s="473"/>
      <c r="AC239" s="474"/>
      <c r="AD239" s="774"/>
      <c r="AE239" s="775"/>
      <c r="AF239" s="776"/>
      <c r="AH239" s="108"/>
      <c r="AI239" s="95">
        <f>IF(Q239="Answer all sub questions",100,IF(Q239="Yes",1,IF(Q239="No",0,IF(Q239="Partial",0.5,IF(Q239="All N/A",1.001)))))</f>
        <v>100</v>
      </c>
    </row>
    <row r="240" spans="1:36" ht="13.5" customHeight="1">
      <c r="A240" s="452"/>
      <c r="B240" s="452"/>
      <c r="C240" s="136"/>
      <c r="D240" s="169"/>
      <c r="E240" s="807" t="s">
        <v>66</v>
      </c>
      <c r="F240" s="807"/>
      <c r="G240" s="807"/>
      <c r="H240" s="807"/>
      <c r="I240" s="807"/>
      <c r="J240" s="807"/>
      <c r="K240" s="807"/>
      <c r="L240" s="807"/>
      <c r="M240" s="807"/>
      <c r="N240" s="808"/>
      <c r="O240" s="515"/>
      <c r="P240" s="516"/>
      <c r="Q240" s="555"/>
      <c r="R240" s="556"/>
      <c r="S240" s="515"/>
      <c r="T240" s="516"/>
      <c r="U240" s="475"/>
      <c r="V240" s="473"/>
      <c r="W240" s="473"/>
      <c r="X240" s="473"/>
      <c r="Y240" s="473"/>
      <c r="Z240" s="473"/>
      <c r="AA240" s="473"/>
      <c r="AB240" s="473"/>
      <c r="AC240" s="474"/>
      <c r="AD240" s="774"/>
      <c r="AE240" s="775"/>
      <c r="AF240" s="776"/>
      <c r="AH240" s="108"/>
      <c r="AI240" s="95">
        <f>IF(Q240="",100,IF(Q240="Yes",1,IF(Q240="No",0,IF(Q240="Partial",0.5,IF(Q240="N/A",1.001)))))</f>
        <v>100</v>
      </c>
      <c r="AJ240" s="108"/>
    </row>
    <row r="241" spans="1:36" ht="13.5" customHeight="1">
      <c r="A241" s="452"/>
      <c r="B241" s="452"/>
      <c r="C241" s="136"/>
      <c r="D241" s="169"/>
      <c r="E241" s="807" t="s">
        <v>67</v>
      </c>
      <c r="F241" s="807"/>
      <c r="G241" s="807"/>
      <c r="H241" s="807"/>
      <c r="I241" s="807"/>
      <c r="J241" s="807"/>
      <c r="K241" s="807"/>
      <c r="L241" s="807"/>
      <c r="M241" s="807"/>
      <c r="N241" s="808"/>
      <c r="O241" s="515"/>
      <c r="P241" s="516"/>
      <c r="Q241" s="555"/>
      <c r="R241" s="556"/>
      <c r="S241" s="515"/>
      <c r="T241" s="516"/>
      <c r="U241" s="475"/>
      <c r="V241" s="473"/>
      <c r="W241" s="473"/>
      <c r="X241" s="473"/>
      <c r="Y241" s="473"/>
      <c r="Z241" s="473"/>
      <c r="AA241" s="473"/>
      <c r="AB241" s="473"/>
      <c r="AC241" s="474"/>
      <c r="AD241" s="774"/>
      <c r="AE241" s="775"/>
      <c r="AF241" s="776"/>
      <c r="AH241" s="108"/>
      <c r="AI241" s="95">
        <f>IF(Q241="",100,IF(Q241="Yes",1,IF(Q241="No",0,IF(Q241="Partial",0.5,IF(Q241="N/A",1.001)))))</f>
        <v>100</v>
      </c>
    </row>
    <row r="242" spans="1:36" ht="13.5" customHeight="1">
      <c r="A242" s="452"/>
      <c r="B242" s="452"/>
      <c r="C242" s="136"/>
      <c r="D242" s="169"/>
      <c r="E242" s="807" t="s">
        <v>63</v>
      </c>
      <c r="F242" s="807"/>
      <c r="G242" s="807"/>
      <c r="H242" s="807"/>
      <c r="I242" s="807"/>
      <c r="J242" s="807"/>
      <c r="K242" s="807"/>
      <c r="L242" s="807"/>
      <c r="M242" s="807"/>
      <c r="N242" s="808"/>
      <c r="O242" s="515"/>
      <c r="P242" s="516"/>
      <c r="Q242" s="555"/>
      <c r="R242" s="556"/>
      <c r="S242" s="515"/>
      <c r="T242" s="516"/>
      <c r="U242" s="475"/>
      <c r="V242" s="473"/>
      <c r="W242" s="473"/>
      <c r="X242" s="473"/>
      <c r="Y242" s="473"/>
      <c r="Z242" s="473"/>
      <c r="AA242" s="473"/>
      <c r="AB242" s="473"/>
      <c r="AC242" s="474"/>
      <c r="AD242" s="774"/>
      <c r="AE242" s="775"/>
      <c r="AF242" s="776"/>
      <c r="AH242" s="108"/>
      <c r="AI242" s="95">
        <f t="shared" ref="AI242:AI244" si="13">IF(Q242="",100,IF(Q242="Yes",1,IF(Q242="No",0,IF(Q242="Partial",0.5,IF(Q242="N/A",1.001)))))</f>
        <v>100</v>
      </c>
    </row>
    <row r="243" spans="1:36" ht="13.5" customHeight="1">
      <c r="A243" s="452"/>
      <c r="B243" s="452"/>
      <c r="C243" s="136"/>
      <c r="D243" s="169"/>
      <c r="E243" s="807" t="s">
        <v>68</v>
      </c>
      <c r="F243" s="807"/>
      <c r="G243" s="807"/>
      <c r="H243" s="807"/>
      <c r="I243" s="807"/>
      <c r="J243" s="807"/>
      <c r="K243" s="807"/>
      <c r="L243" s="807"/>
      <c r="M243" s="807"/>
      <c r="N243" s="808"/>
      <c r="O243" s="515"/>
      <c r="P243" s="516"/>
      <c r="Q243" s="555"/>
      <c r="R243" s="556"/>
      <c r="S243" s="515"/>
      <c r="T243" s="516"/>
      <c r="U243" s="475"/>
      <c r="V243" s="473"/>
      <c r="W243" s="473"/>
      <c r="X243" s="473"/>
      <c r="Y243" s="473"/>
      <c r="Z243" s="473"/>
      <c r="AA243" s="473"/>
      <c r="AB243" s="473"/>
      <c r="AC243" s="474"/>
      <c r="AD243" s="774"/>
      <c r="AE243" s="775"/>
      <c r="AF243" s="776"/>
      <c r="AH243" s="108"/>
      <c r="AI243" s="95">
        <f t="shared" si="13"/>
        <v>100</v>
      </c>
    </row>
    <row r="244" spans="1:36" ht="13.5" customHeight="1">
      <c r="A244" s="452"/>
      <c r="B244" s="452"/>
      <c r="C244" s="136"/>
      <c r="D244" s="169"/>
      <c r="E244" s="807" t="s">
        <v>62</v>
      </c>
      <c r="F244" s="807"/>
      <c r="G244" s="807"/>
      <c r="H244" s="807"/>
      <c r="I244" s="807"/>
      <c r="J244" s="807"/>
      <c r="K244" s="807"/>
      <c r="L244" s="807"/>
      <c r="M244" s="807"/>
      <c r="N244" s="808"/>
      <c r="O244" s="515"/>
      <c r="P244" s="516"/>
      <c r="Q244" s="555"/>
      <c r="R244" s="556"/>
      <c r="S244" s="515"/>
      <c r="T244" s="516"/>
      <c r="U244" s="475"/>
      <c r="V244" s="473"/>
      <c r="W244" s="473"/>
      <c r="X244" s="473"/>
      <c r="Y244" s="473"/>
      <c r="Z244" s="473"/>
      <c r="AA244" s="473"/>
      <c r="AB244" s="473"/>
      <c r="AC244" s="474"/>
      <c r="AD244" s="774"/>
      <c r="AE244" s="775"/>
      <c r="AF244" s="776"/>
      <c r="AH244" s="108"/>
      <c r="AI244" s="95">
        <f t="shared" si="13"/>
        <v>100</v>
      </c>
    </row>
    <row r="245" spans="1:36" ht="13.5" customHeight="1">
      <c r="A245" s="452"/>
      <c r="B245" s="452"/>
      <c r="C245" s="136"/>
      <c r="D245" s="169"/>
      <c r="E245" s="807" t="s">
        <v>64</v>
      </c>
      <c r="F245" s="807"/>
      <c r="G245" s="807"/>
      <c r="H245" s="807"/>
      <c r="I245" s="807"/>
      <c r="J245" s="807"/>
      <c r="K245" s="807"/>
      <c r="L245" s="807"/>
      <c r="M245" s="807"/>
      <c r="N245" s="808"/>
      <c r="O245" s="515"/>
      <c r="P245" s="516"/>
      <c r="Q245" s="555"/>
      <c r="R245" s="556"/>
      <c r="S245" s="515"/>
      <c r="T245" s="516"/>
      <c r="U245" s="475"/>
      <c r="V245" s="473"/>
      <c r="W245" s="473"/>
      <c r="X245" s="473"/>
      <c r="Y245" s="473"/>
      <c r="Z245" s="473"/>
      <c r="AA245" s="473"/>
      <c r="AB245" s="473"/>
      <c r="AC245" s="474"/>
      <c r="AD245" s="774"/>
      <c r="AE245" s="775"/>
      <c r="AF245" s="776"/>
      <c r="AH245" s="108"/>
      <c r="AI245" s="95">
        <f>IF(Q245="",100,IF(Q245="Yes",1,IF(Q245="No",0,IF(Q245="Partial",0.5,IF(Q245="N/A",1.001)))))</f>
        <v>100</v>
      </c>
      <c r="AJ245" s="122">
        <f>SUM(AI240:AI245)</f>
        <v>600</v>
      </c>
    </row>
    <row r="246" spans="1:36" ht="27" customHeight="1">
      <c r="A246" s="452"/>
      <c r="B246" s="452"/>
      <c r="C246" s="124"/>
      <c r="D246" s="531" t="s">
        <v>1573</v>
      </c>
      <c r="E246" s="531"/>
      <c r="F246" s="531"/>
      <c r="G246" s="531"/>
      <c r="H246" s="531"/>
      <c r="I246" s="531"/>
      <c r="J246" s="531"/>
      <c r="K246" s="531"/>
      <c r="L246" s="531"/>
      <c r="M246" s="531"/>
      <c r="N246" s="532"/>
      <c r="O246" s="515"/>
      <c r="P246" s="516"/>
      <c r="Q246" s="555"/>
      <c r="R246" s="556"/>
      <c r="S246" s="515"/>
      <c r="T246" s="516"/>
      <c r="U246" s="475"/>
      <c r="V246" s="473"/>
      <c r="W246" s="473"/>
      <c r="X246" s="473"/>
      <c r="Y246" s="473"/>
      <c r="Z246" s="473"/>
      <c r="AA246" s="473"/>
      <c r="AB246" s="473"/>
      <c r="AC246" s="474"/>
      <c r="AD246" s="774"/>
      <c r="AE246" s="775"/>
      <c r="AF246" s="776"/>
      <c r="AH246" s="108"/>
      <c r="AI246" s="95">
        <f t="shared" ref="AI246:AI247" si="14">IF(Q246="",100,IF(Q246="Yes",1,IF(Q246="No",0,IF(Q246="Partial",0.5,IF(Q246="N/A",1.001)))))</f>
        <v>100</v>
      </c>
    </row>
    <row r="247" spans="1:36" ht="27.75" customHeight="1">
      <c r="A247" s="452"/>
      <c r="B247" s="452"/>
      <c r="C247" s="124"/>
      <c r="D247" s="531" t="s">
        <v>1373</v>
      </c>
      <c r="E247" s="531"/>
      <c r="F247" s="531"/>
      <c r="G247" s="531"/>
      <c r="H247" s="531"/>
      <c r="I247" s="531"/>
      <c r="J247" s="531"/>
      <c r="K247" s="531"/>
      <c r="L247" s="531"/>
      <c r="M247" s="531"/>
      <c r="N247" s="532"/>
      <c r="O247" s="517"/>
      <c r="P247" s="518"/>
      <c r="Q247" s="555"/>
      <c r="R247" s="556"/>
      <c r="S247" s="517"/>
      <c r="T247" s="518"/>
      <c r="U247" s="475"/>
      <c r="V247" s="473"/>
      <c r="W247" s="473"/>
      <c r="X247" s="473"/>
      <c r="Y247" s="473"/>
      <c r="Z247" s="473"/>
      <c r="AA247" s="473"/>
      <c r="AB247" s="473"/>
      <c r="AC247" s="474"/>
      <c r="AD247" s="777"/>
      <c r="AE247" s="778"/>
      <c r="AF247" s="779"/>
      <c r="AH247" s="108"/>
      <c r="AI247" s="95">
        <f t="shared" si="14"/>
        <v>100</v>
      </c>
      <c r="AJ247" s="122">
        <f>SUM(AI246:AI247)+AI239+AI235</f>
        <v>400</v>
      </c>
    </row>
    <row r="248" spans="1:36" ht="13.5" customHeight="1">
      <c r="A248" s="536" t="s">
        <v>121</v>
      </c>
      <c r="B248" s="536"/>
      <c r="C248" s="536"/>
      <c r="D248" s="536"/>
      <c r="E248" s="536"/>
      <c r="F248" s="536"/>
      <c r="G248" s="536"/>
      <c r="H248" s="536"/>
      <c r="I248" s="536"/>
      <c r="J248" s="536"/>
      <c r="K248" s="536"/>
      <c r="L248" s="536"/>
      <c r="M248" s="536"/>
      <c r="N248" s="536"/>
      <c r="O248" s="529">
        <f>SUM(O234:P247)</f>
        <v>3</v>
      </c>
      <c r="P248" s="529"/>
      <c r="Q248" s="529"/>
      <c r="R248" s="529"/>
      <c r="S248" s="529">
        <f>SUM(S234:T247)</f>
        <v>0</v>
      </c>
      <c r="T248" s="529"/>
      <c r="U248" s="519"/>
      <c r="V248" s="519"/>
      <c r="W248" s="519"/>
      <c r="X248" s="519"/>
      <c r="Y248" s="519"/>
      <c r="Z248" s="519"/>
      <c r="AA248" s="519"/>
      <c r="AB248" s="519"/>
      <c r="AC248" s="519"/>
      <c r="AD248" s="453"/>
      <c r="AE248" s="453"/>
      <c r="AF248" s="453"/>
    </row>
    <row r="249" spans="1:36" ht="13.5" customHeight="1"/>
    <row r="250" spans="1:36" ht="13.5" customHeight="1">
      <c r="A250" s="498" t="s">
        <v>181</v>
      </c>
      <c r="B250" s="499"/>
      <c r="C250" s="499"/>
      <c r="D250" s="499"/>
      <c r="E250" s="499"/>
      <c r="F250" s="499"/>
      <c r="G250" s="499"/>
      <c r="H250" s="499"/>
      <c r="I250" s="499"/>
      <c r="J250" s="499"/>
      <c r="K250" s="499"/>
      <c r="L250" s="499"/>
      <c r="M250" s="499"/>
      <c r="N250" s="499"/>
      <c r="O250" s="499"/>
      <c r="P250" s="499"/>
      <c r="Q250" s="499"/>
      <c r="R250" s="499"/>
      <c r="S250" s="499"/>
      <c r="T250" s="499"/>
      <c r="U250" s="499"/>
      <c r="V250" s="499"/>
      <c r="W250" s="499"/>
      <c r="X250" s="499"/>
      <c r="Y250" s="499"/>
      <c r="Z250" s="499"/>
      <c r="AA250" s="499"/>
      <c r="AB250" s="499"/>
      <c r="AC250" s="499"/>
      <c r="AD250" s="499"/>
      <c r="AE250" s="499"/>
      <c r="AF250" s="500"/>
    </row>
    <row r="251" spans="1:36" ht="13.5" customHeight="1">
      <c r="A251" s="615" t="s">
        <v>182</v>
      </c>
      <c r="B251" s="616"/>
      <c r="C251" s="616"/>
      <c r="D251" s="616"/>
      <c r="E251" s="616"/>
      <c r="F251" s="616"/>
      <c r="G251" s="616"/>
      <c r="H251" s="616"/>
      <c r="I251" s="616"/>
      <c r="J251" s="616"/>
      <c r="K251" s="616"/>
      <c r="L251" s="616"/>
      <c r="M251" s="616"/>
      <c r="N251" s="616"/>
      <c r="O251" s="616"/>
      <c r="P251" s="616"/>
      <c r="Q251" s="616"/>
      <c r="R251" s="616"/>
      <c r="S251" s="616"/>
      <c r="T251" s="616"/>
      <c r="U251" s="616"/>
      <c r="V251" s="616"/>
      <c r="W251" s="616"/>
      <c r="X251" s="616"/>
      <c r="Y251" s="616"/>
      <c r="Z251" s="616"/>
      <c r="AA251" s="616"/>
      <c r="AB251" s="616"/>
      <c r="AC251" s="616"/>
      <c r="AD251" s="616"/>
      <c r="AE251" s="616"/>
      <c r="AF251" s="617"/>
    </row>
    <row r="252" spans="1:36" ht="13.5" customHeight="1">
      <c r="A252" s="519" t="s">
        <v>103</v>
      </c>
      <c r="B252" s="519"/>
      <c r="C252" s="453" t="s">
        <v>104</v>
      </c>
      <c r="D252" s="453"/>
      <c r="E252" s="453"/>
      <c r="F252" s="453"/>
      <c r="G252" s="453"/>
      <c r="H252" s="453"/>
      <c r="I252" s="453"/>
      <c r="J252" s="453"/>
      <c r="K252" s="453"/>
      <c r="L252" s="453"/>
      <c r="M252" s="453"/>
      <c r="N252" s="453"/>
      <c r="O252" s="519" t="s">
        <v>105</v>
      </c>
      <c r="P252" s="519"/>
      <c r="Q252" s="529" t="s">
        <v>106</v>
      </c>
      <c r="R252" s="529"/>
      <c r="S252" s="529" t="s">
        <v>107</v>
      </c>
      <c r="T252" s="529"/>
      <c r="U252" s="453" t="s">
        <v>108</v>
      </c>
      <c r="V252" s="453"/>
      <c r="W252" s="453"/>
      <c r="X252" s="453"/>
      <c r="Y252" s="453"/>
      <c r="Z252" s="453"/>
      <c r="AA252" s="453"/>
      <c r="AB252" s="453"/>
      <c r="AC252" s="453"/>
      <c r="AD252" s="519" t="s">
        <v>109</v>
      </c>
      <c r="AE252" s="519"/>
      <c r="AF252" s="519"/>
    </row>
    <row r="253" spans="1:36" ht="13.5" customHeight="1">
      <c r="A253" s="519"/>
      <c r="B253" s="519"/>
      <c r="C253" s="453"/>
      <c r="D253" s="453"/>
      <c r="E253" s="453"/>
      <c r="F253" s="453"/>
      <c r="G253" s="453"/>
      <c r="H253" s="453"/>
      <c r="I253" s="453"/>
      <c r="J253" s="453"/>
      <c r="K253" s="453"/>
      <c r="L253" s="453"/>
      <c r="M253" s="453"/>
      <c r="N253" s="453"/>
      <c r="O253" s="519"/>
      <c r="P253" s="519"/>
      <c r="Q253" s="529"/>
      <c r="R253" s="529"/>
      <c r="S253" s="529"/>
      <c r="T253" s="529"/>
      <c r="U253" s="453"/>
      <c r="V253" s="453"/>
      <c r="W253" s="453"/>
      <c r="X253" s="453"/>
      <c r="Y253" s="453"/>
      <c r="Z253" s="453"/>
      <c r="AA253" s="453"/>
      <c r="AB253" s="453"/>
      <c r="AC253" s="453"/>
      <c r="AD253" s="519"/>
      <c r="AE253" s="519"/>
      <c r="AF253" s="519"/>
    </row>
    <row r="254" spans="1:36" ht="27" customHeight="1">
      <c r="A254" s="449" t="s">
        <v>409</v>
      </c>
      <c r="B254" s="449"/>
      <c r="C254" s="452" t="s">
        <v>1579</v>
      </c>
      <c r="D254" s="452"/>
      <c r="E254" s="452"/>
      <c r="F254" s="452"/>
      <c r="G254" s="452"/>
      <c r="H254" s="452"/>
      <c r="I254" s="452"/>
      <c r="J254" s="452"/>
      <c r="K254" s="452"/>
      <c r="L254" s="452"/>
      <c r="M254" s="452"/>
      <c r="N254" s="452"/>
      <c r="O254" s="566">
        <f>IF(Q254="N/A",0,IF(Q254="Yes",2,IF(Q254="Partial",2,IF(Q254="No",2,IF(Q254="",2)))))</f>
        <v>2</v>
      </c>
      <c r="P254" s="567"/>
      <c r="Q254" s="555"/>
      <c r="R254" s="556"/>
      <c r="S254" s="529">
        <f>IF(Q254="N/A",O254,IF(Q254="Yes",O254,IF(Q254="Partial",1,IF(Q254="No",0,IF(Q254="",0)))))</f>
        <v>0</v>
      </c>
      <c r="T254" s="529"/>
      <c r="U254" s="475"/>
      <c r="V254" s="473"/>
      <c r="W254" s="473"/>
      <c r="X254" s="473"/>
      <c r="Y254" s="473"/>
      <c r="Z254" s="473"/>
      <c r="AA254" s="473"/>
      <c r="AB254" s="473"/>
      <c r="AC254" s="474"/>
      <c r="AD254" s="832" t="s">
        <v>1144</v>
      </c>
      <c r="AE254" s="833"/>
      <c r="AF254" s="797"/>
      <c r="AH254" s="108"/>
    </row>
    <row r="255" spans="1:36" ht="40.5" customHeight="1">
      <c r="A255" s="454" t="s">
        <v>410</v>
      </c>
      <c r="B255" s="455"/>
      <c r="C255" s="557" t="s">
        <v>1417</v>
      </c>
      <c r="D255" s="557"/>
      <c r="E255" s="557"/>
      <c r="F255" s="557"/>
      <c r="G255" s="557"/>
      <c r="H255" s="557"/>
      <c r="I255" s="557"/>
      <c r="J255" s="557"/>
      <c r="K255" s="557"/>
      <c r="L255" s="557"/>
      <c r="M255" s="557"/>
      <c r="N255" s="557"/>
      <c r="O255" s="513">
        <f>IF(Q255="N/A",0,IF(Q255="Answer all sub questions",2,IF(Q255="Yes",2,IF(Q255="Partial",2,IF(Q255="No",2,IF(Q255="",2))))))</f>
        <v>2</v>
      </c>
      <c r="P255" s="514"/>
      <c r="Q255" s="519" t="str">
        <f>IF(AJ257&gt;3,"Answer all sub questions",IF(AJ257=(2*1.001),"N/A",IF(AJ257&gt;=2,"Yes",IF(AJ257=1.001,"No",IF(AJ257=0,"No",IF(AJ257&gt;=0.5,"Partial",IF(AJ257&lt;=1.5,"Partial")))))))</f>
        <v>Answer all sub questions</v>
      </c>
      <c r="R255" s="519"/>
      <c r="S255" s="513">
        <f>IF(Q255="N/A",O255,IF(Q255="Answer all sub questions",0,IF(Q255="Yes",O255,IF(Q255="Partial",1,IF(Q255="No",0,IF(Q255="",0))))))</f>
        <v>0</v>
      </c>
      <c r="T255" s="514"/>
      <c r="U255" s="475"/>
      <c r="V255" s="473"/>
      <c r="W255" s="473"/>
      <c r="X255" s="473"/>
      <c r="Y255" s="473"/>
      <c r="Z255" s="473"/>
      <c r="AA255" s="473"/>
      <c r="AB255" s="473"/>
      <c r="AC255" s="474"/>
      <c r="AD255" s="520" t="s">
        <v>411</v>
      </c>
      <c r="AE255" s="521"/>
      <c r="AF255" s="522"/>
      <c r="AH255" s="108"/>
      <c r="AJ255" s="108"/>
    </row>
    <row r="256" spans="1:36" ht="13.5" customHeight="1">
      <c r="A256" s="463"/>
      <c r="B256" s="465"/>
      <c r="C256" s="136"/>
      <c r="D256" s="558" t="s">
        <v>1877</v>
      </c>
      <c r="E256" s="558"/>
      <c r="F256" s="558"/>
      <c r="G256" s="558"/>
      <c r="H256" s="558"/>
      <c r="I256" s="558"/>
      <c r="J256" s="558"/>
      <c r="K256" s="558"/>
      <c r="L256" s="558"/>
      <c r="M256" s="558"/>
      <c r="N256" s="559"/>
      <c r="O256" s="515"/>
      <c r="P256" s="516"/>
      <c r="Q256" s="555"/>
      <c r="R256" s="556"/>
      <c r="S256" s="515"/>
      <c r="T256" s="516"/>
      <c r="U256" s="475"/>
      <c r="V256" s="473"/>
      <c r="W256" s="473"/>
      <c r="X256" s="473"/>
      <c r="Y256" s="473"/>
      <c r="Z256" s="473"/>
      <c r="AA256" s="473"/>
      <c r="AB256" s="473"/>
      <c r="AC256" s="474"/>
      <c r="AD256" s="523"/>
      <c r="AE256" s="524"/>
      <c r="AF256" s="525"/>
      <c r="AH256" s="108"/>
      <c r="AI256" s="95">
        <f t="shared" ref="AI256:AI257" si="15">IF(Q256="",100,IF(Q256="Yes",1,IF(Q256="No",0,IF(Q256="Partial",0.5,IF(Q256="N/A",1.001)))))</f>
        <v>100</v>
      </c>
      <c r="AJ256" s="122"/>
    </row>
    <row r="257" spans="1:40" ht="27" customHeight="1">
      <c r="A257" s="463"/>
      <c r="B257" s="465"/>
      <c r="C257" s="124"/>
      <c r="D257" s="558" t="s">
        <v>1878</v>
      </c>
      <c r="E257" s="558"/>
      <c r="F257" s="558"/>
      <c r="G257" s="558"/>
      <c r="H257" s="558"/>
      <c r="I257" s="558"/>
      <c r="J257" s="558"/>
      <c r="K257" s="558"/>
      <c r="L257" s="558"/>
      <c r="M257" s="558"/>
      <c r="N257" s="559"/>
      <c r="O257" s="515"/>
      <c r="P257" s="516"/>
      <c r="Q257" s="555"/>
      <c r="R257" s="556"/>
      <c r="S257" s="515"/>
      <c r="T257" s="516"/>
      <c r="U257" s="475"/>
      <c r="V257" s="473"/>
      <c r="W257" s="473"/>
      <c r="X257" s="473"/>
      <c r="Y257" s="473"/>
      <c r="Z257" s="473"/>
      <c r="AA257" s="473"/>
      <c r="AB257" s="473"/>
      <c r="AC257" s="474"/>
      <c r="AD257" s="523"/>
      <c r="AE257" s="524"/>
      <c r="AF257" s="525"/>
      <c r="AH257" s="108"/>
      <c r="AI257" s="95">
        <f t="shared" si="15"/>
        <v>100</v>
      </c>
      <c r="AJ257" s="95">
        <f>SUM(AI256:AI257)</f>
        <v>200</v>
      </c>
    </row>
    <row r="258" spans="1:40" ht="13.5" customHeight="1">
      <c r="A258" s="536" t="s">
        <v>121</v>
      </c>
      <c r="B258" s="536"/>
      <c r="C258" s="536"/>
      <c r="D258" s="536"/>
      <c r="E258" s="536"/>
      <c r="F258" s="536"/>
      <c r="G258" s="536"/>
      <c r="H258" s="536"/>
      <c r="I258" s="536"/>
      <c r="J258" s="536"/>
      <c r="K258" s="536"/>
      <c r="L258" s="536"/>
      <c r="M258" s="536"/>
      <c r="N258" s="536"/>
      <c r="O258" s="529">
        <f>SUM(O254:P257)</f>
        <v>4</v>
      </c>
      <c r="P258" s="529"/>
      <c r="Q258" s="529"/>
      <c r="R258" s="529"/>
      <c r="S258" s="529">
        <f>SUM(S254:T257)</f>
        <v>0</v>
      </c>
      <c r="T258" s="529"/>
      <c r="U258" s="519"/>
      <c r="V258" s="519"/>
      <c r="W258" s="519"/>
      <c r="X258" s="519"/>
      <c r="Y258" s="519"/>
      <c r="Z258" s="519"/>
      <c r="AA258" s="519"/>
      <c r="AB258" s="519"/>
      <c r="AC258" s="519"/>
      <c r="AD258" s="453"/>
      <c r="AE258" s="453"/>
      <c r="AF258" s="453"/>
    </row>
    <row r="259" spans="1:40" ht="13.5" customHeight="1"/>
    <row r="260" spans="1:40" ht="13.5" customHeight="1">
      <c r="A260" s="568" t="s">
        <v>186</v>
      </c>
      <c r="B260" s="568"/>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row>
    <row r="261" spans="1:40" ht="13.5" customHeight="1">
      <c r="A261" s="458"/>
      <c r="B261" s="459"/>
      <c r="C261" s="458"/>
      <c r="D261" s="565"/>
      <c r="E261" s="565"/>
      <c r="F261" s="565"/>
      <c r="G261" s="565"/>
      <c r="H261" s="565"/>
      <c r="I261" s="565"/>
      <c r="J261" s="565"/>
      <c r="K261" s="565"/>
      <c r="L261" s="565"/>
      <c r="M261" s="565"/>
      <c r="N261" s="459"/>
      <c r="O261" s="529">
        <f>O258+O248+O225+O211+O142+O126+O112+O89</f>
        <v>76</v>
      </c>
      <c r="P261" s="529"/>
      <c r="Q261" s="566"/>
      <c r="R261" s="567"/>
      <c r="S261" s="529">
        <f>S258+S248+S225+S211+S142+S126+S112+S89</f>
        <v>0</v>
      </c>
      <c r="T261" s="529"/>
      <c r="U261" s="458"/>
      <c r="V261" s="565"/>
      <c r="W261" s="565"/>
      <c r="X261" s="565"/>
      <c r="Y261" s="565"/>
      <c r="Z261" s="565"/>
      <c r="AA261" s="565"/>
      <c r="AB261" s="565"/>
      <c r="AC261" s="565"/>
      <c r="AD261" s="565"/>
      <c r="AE261" s="565"/>
      <c r="AF261" s="459"/>
    </row>
    <row r="262" spans="1:40" ht="13.5" customHeight="1" thickBot="1"/>
    <row r="263" spans="1:40" s="139" customFormat="1" ht="19.5" customHeight="1">
      <c r="A263" s="434" t="s">
        <v>1321</v>
      </c>
      <c r="B263" s="435"/>
      <c r="C263" s="435"/>
      <c r="D263" s="435"/>
      <c r="E263" s="435"/>
      <c r="F263" s="436"/>
    </row>
    <row r="264" spans="1:40" ht="15.75" customHeight="1">
      <c r="A264" s="685" t="s">
        <v>1496</v>
      </c>
      <c r="B264" s="686"/>
      <c r="C264" s="686"/>
      <c r="D264" s="686"/>
      <c r="E264" s="686"/>
      <c r="F264" s="687"/>
      <c r="AM264" s="93"/>
      <c r="AN264" s="93"/>
    </row>
    <row r="265" spans="1:40" ht="15.75" customHeight="1">
      <c r="A265" s="437" t="s">
        <v>1322</v>
      </c>
      <c r="B265" s="438"/>
      <c r="C265" s="438"/>
      <c r="D265" s="438"/>
      <c r="E265" s="438"/>
      <c r="F265" s="439"/>
    </row>
    <row r="266" spans="1:40" ht="15.75" customHeight="1">
      <c r="A266" s="437" t="s">
        <v>1648</v>
      </c>
      <c r="B266" s="438"/>
      <c r="C266" s="438"/>
      <c r="D266" s="438"/>
      <c r="E266" s="438"/>
      <c r="F266" s="439"/>
    </row>
    <row r="267" spans="1:40" ht="15.75" customHeight="1">
      <c r="A267" s="685" t="s">
        <v>1494</v>
      </c>
      <c r="B267" s="686"/>
      <c r="C267" s="686"/>
      <c r="D267" s="686"/>
      <c r="E267" s="686"/>
      <c r="F267" s="687"/>
    </row>
    <row r="268" spans="1:40" ht="15.75" customHeight="1">
      <c r="A268" s="685" t="s">
        <v>1719</v>
      </c>
      <c r="B268" s="686"/>
      <c r="C268" s="686"/>
      <c r="D268" s="686"/>
      <c r="E268" s="686"/>
      <c r="F268" s="687"/>
    </row>
    <row r="269" spans="1:40" ht="15.75" customHeight="1" thickBot="1">
      <c r="A269" s="695" t="s">
        <v>1720</v>
      </c>
      <c r="B269" s="696"/>
      <c r="C269" s="696"/>
      <c r="D269" s="696"/>
      <c r="E269" s="696"/>
      <c r="F269" s="697"/>
    </row>
    <row r="270" spans="1:40" s="206" customFormat="1"/>
    <row r="271" spans="1:40" s="206" customFormat="1" hidden="1"/>
    <row r="272" spans="1:40" s="206" customFormat="1" hidden="1">
      <c r="AJ272" s="206" t="s">
        <v>26</v>
      </c>
    </row>
    <row r="273" spans="36:36" s="206" customFormat="1" hidden="1">
      <c r="AJ273" s="206" t="s">
        <v>29</v>
      </c>
    </row>
    <row r="274" spans="36:36" s="206" customFormat="1" hidden="1"/>
    <row r="275" spans="36:36" s="206" customFormat="1" hidden="1">
      <c r="AJ275" s="206" t="s">
        <v>26</v>
      </c>
    </row>
    <row r="276" spans="36:36" s="206" customFormat="1" hidden="1">
      <c r="AJ276" s="206" t="s">
        <v>187</v>
      </c>
    </row>
    <row r="277" spans="36:36" s="206" customFormat="1" hidden="1">
      <c r="AJ277" s="206" t="s">
        <v>29</v>
      </c>
    </row>
    <row r="278" spans="36:36" s="206" customFormat="1" hidden="1">
      <c r="AJ278" s="207"/>
    </row>
    <row r="279" spans="36:36" s="206" customFormat="1" hidden="1">
      <c r="AJ279" s="206" t="s">
        <v>26</v>
      </c>
    </row>
    <row r="280" spans="36:36" s="206" customFormat="1" hidden="1">
      <c r="AJ280" s="206" t="s">
        <v>29</v>
      </c>
    </row>
    <row r="281" spans="36:36" s="206" customFormat="1" hidden="1">
      <c r="AJ281" s="206" t="s">
        <v>76</v>
      </c>
    </row>
    <row r="282" spans="36:36" s="206" customFormat="1" hidden="1"/>
    <row r="283" spans="36:36" s="206" customFormat="1" hidden="1">
      <c r="AJ283" s="206" t="s">
        <v>26</v>
      </c>
    </row>
    <row r="284" spans="36:36" s="206" customFormat="1" hidden="1">
      <c r="AJ284" s="206" t="s">
        <v>187</v>
      </c>
    </row>
    <row r="285" spans="36:36" s="206" customFormat="1" hidden="1">
      <c r="AJ285" s="206" t="s">
        <v>29</v>
      </c>
    </row>
    <row r="286" spans="36:36" s="206" customFormat="1" hidden="1">
      <c r="AJ286" s="206" t="s">
        <v>76</v>
      </c>
    </row>
    <row r="287" spans="36:36" s="206" customFormat="1"/>
  </sheetData>
  <sheetProtection algorithmName="SHA-512" hashValue="t/egvq5bsmOkHH/Ym7AMgXzO+UlnVIMNP7CUXYIhBH9wiYVq5SKDJK1NYPE2rCORxf1K4spb1l1K/JQBEwqW4Q==" saltValue="QBPwGF2XW/gENWcDemIyqQ==" spinCount="100000" sheet="1" objects="1" scenarios="1"/>
  <mergeCells count="757">
    <mergeCell ref="A269:F269"/>
    <mergeCell ref="T39:W40"/>
    <mergeCell ref="T41:V41"/>
    <mergeCell ref="T42:V42"/>
    <mergeCell ref="T45:V45"/>
    <mergeCell ref="T46:V46"/>
    <mergeCell ref="T47:V47"/>
    <mergeCell ref="T48:V48"/>
    <mergeCell ref="T49:V49"/>
    <mergeCell ref="T50:V50"/>
    <mergeCell ref="T51:V51"/>
    <mergeCell ref="T52:V52"/>
    <mergeCell ref="T53:V53"/>
    <mergeCell ref="T43:V44"/>
    <mergeCell ref="D220:N220"/>
    <mergeCell ref="Q220:R220"/>
    <mergeCell ref="A132:AF132"/>
    <mergeCell ref="A135:AF135"/>
    <mergeCell ref="B50:E50"/>
    <mergeCell ref="B52:E52"/>
    <mergeCell ref="AD248:AF248"/>
    <mergeCell ref="Q257:R257"/>
    <mergeCell ref="U257:AC257"/>
    <mergeCell ref="A254:B254"/>
    <mergeCell ref="C35:E35"/>
    <mergeCell ref="A263:F263"/>
    <mergeCell ref="A264:F264"/>
    <mergeCell ref="A265:F265"/>
    <mergeCell ref="A266:F266"/>
    <mergeCell ref="A267:F267"/>
    <mergeCell ref="A268:F268"/>
    <mergeCell ref="U245:AC245"/>
    <mergeCell ref="E245:N245"/>
    <mergeCell ref="Q245:R245"/>
    <mergeCell ref="S254:T254"/>
    <mergeCell ref="U254:AC254"/>
    <mergeCell ref="A251:AF251"/>
    <mergeCell ref="A255:B257"/>
    <mergeCell ref="C255:N255"/>
    <mergeCell ref="O255:P257"/>
    <mergeCell ref="Q255:R255"/>
    <mergeCell ref="S255:T257"/>
    <mergeCell ref="U255:AC255"/>
    <mergeCell ref="AD255:AF257"/>
    <mergeCell ref="D256:N256"/>
    <mergeCell ref="Q256:R256"/>
    <mergeCell ref="U256:AC256"/>
    <mergeCell ref="D257:N257"/>
    <mergeCell ref="B4:V4"/>
    <mergeCell ref="B10:E10"/>
    <mergeCell ref="C20:R20"/>
    <mergeCell ref="C33:R33"/>
    <mergeCell ref="C46:R46"/>
    <mergeCell ref="A95:AF95"/>
    <mergeCell ref="A92:AF92"/>
    <mergeCell ref="A65:AF65"/>
    <mergeCell ref="A129:AF129"/>
    <mergeCell ref="T8:AF8"/>
    <mergeCell ref="T9:AF9"/>
    <mergeCell ref="T10:AF10"/>
    <mergeCell ref="T11:AF12"/>
    <mergeCell ref="T24:AF25"/>
    <mergeCell ref="T37:AF38"/>
    <mergeCell ref="T57:AF59"/>
    <mergeCell ref="B53:E53"/>
    <mergeCell ref="B56:Q57"/>
    <mergeCell ref="O126:P126"/>
    <mergeCell ref="Q126:R126"/>
    <mergeCell ref="S126:T126"/>
    <mergeCell ref="A128:AF128"/>
    <mergeCell ref="O125:P125"/>
    <mergeCell ref="Q125:R125"/>
    <mergeCell ref="AD254:AF254"/>
    <mergeCell ref="AD234:AF247"/>
    <mergeCell ref="D235:N235"/>
    <mergeCell ref="E241:N241"/>
    <mergeCell ref="Q241:R241"/>
    <mergeCell ref="U243:AC243"/>
    <mergeCell ref="E242:N242"/>
    <mergeCell ref="Q242:R242"/>
    <mergeCell ref="S248:T248"/>
    <mergeCell ref="U248:AC248"/>
    <mergeCell ref="D246:N246"/>
    <mergeCell ref="Q246:R246"/>
    <mergeCell ref="C254:N254"/>
    <mergeCell ref="O254:P254"/>
    <mergeCell ref="Q254:R254"/>
    <mergeCell ref="E244:N244"/>
    <mergeCell ref="U246:AC246"/>
    <mergeCell ref="D247:N247"/>
    <mergeCell ref="Q247:R247"/>
    <mergeCell ref="U247:AC247"/>
    <mergeCell ref="A250:AF250"/>
    <mergeCell ref="A252:B253"/>
    <mergeCell ref="C252:N253"/>
    <mergeCell ref="O252:P253"/>
    <mergeCell ref="AD258:AF258"/>
    <mergeCell ref="A260:AF260"/>
    <mergeCell ref="A261:B261"/>
    <mergeCell ref="C261:N261"/>
    <mergeCell ref="O261:P261"/>
    <mergeCell ref="Q261:R261"/>
    <mergeCell ref="S261:T261"/>
    <mergeCell ref="U261:AF261"/>
    <mergeCell ref="A258:B258"/>
    <mergeCell ref="C258:N258"/>
    <mergeCell ref="O258:P258"/>
    <mergeCell ref="Q258:R258"/>
    <mergeCell ref="S258:T258"/>
    <mergeCell ref="U258:AC258"/>
    <mergeCell ref="Q252:R253"/>
    <mergeCell ref="S252:T253"/>
    <mergeCell ref="U252:AC253"/>
    <mergeCell ref="AD252:AF253"/>
    <mergeCell ref="A248:B248"/>
    <mergeCell ref="C248:N248"/>
    <mergeCell ref="O248:P248"/>
    <mergeCell ref="Q248:R248"/>
    <mergeCell ref="U234:AC234"/>
    <mergeCell ref="U236:AC236"/>
    <mergeCell ref="E237:N237"/>
    <mergeCell ref="Q237:R237"/>
    <mergeCell ref="D239:N239"/>
    <mergeCell ref="Q239:R239"/>
    <mergeCell ref="U239:AC239"/>
    <mergeCell ref="E240:N240"/>
    <mergeCell ref="Q240:R240"/>
    <mergeCell ref="U237:AC237"/>
    <mergeCell ref="E238:N238"/>
    <mergeCell ref="Q238:R238"/>
    <mergeCell ref="U238:AC238"/>
    <mergeCell ref="E243:N243"/>
    <mergeCell ref="Q243:R243"/>
    <mergeCell ref="U244:AC244"/>
    <mergeCell ref="U242:AC242"/>
    <mergeCell ref="A227:AF227"/>
    <mergeCell ref="A230:AF230"/>
    <mergeCell ref="A232:B233"/>
    <mergeCell ref="C232:N233"/>
    <mergeCell ref="O232:P233"/>
    <mergeCell ref="Q232:R233"/>
    <mergeCell ref="S232:T233"/>
    <mergeCell ref="U232:AC233"/>
    <mergeCell ref="AD232:AF233"/>
    <mergeCell ref="O234:P247"/>
    <mergeCell ref="S234:T247"/>
    <mergeCell ref="U240:AC240"/>
    <mergeCell ref="U241:AC241"/>
    <mergeCell ref="Q235:R235"/>
    <mergeCell ref="U235:AC235"/>
    <mergeCell ref="E236:N236"/>
    <mergeCell ref="Q236:R236"/>
    <mergeCell ref="A234:B247"/>
    <mergeCell ref="C234:N234"/>
    <mergeCell ref="Q234:R234"/>
    <mergeCell ref="A228:AF228"/>
    <mergeCell ref="A231:AF231"/>
    <mergeCell ref="Q244:R244"/>
    <mergeCell ref="A225:B225"/>
    <mergeCell ref="C225:N225"/>
    <mergeCell ref="O225:P225"/>
    <mergeCell ref="Q225:R225"/>
    <mergeCell ref="S225:T225"/>
    <mergeCell ref="U225:AC225"/>
    <mergeCell ref="AD225:AF225"/>
    <mergeCell ref="S218:T224"/>
    <mergeCell ref="O218:P224"/>
    <mergeCell ref="Q224:R224"/>
    <mergeCell ref="U224:AC224"/>
    <mergeCell ref="Q219:R219"/>
    <mergeCell ref="AD217:AF217"/>
    <mergeCell ref="A218:B224"/>
    <mergeCell ref="C218:N218"/>
    <mergeCell ref="Q218:R218"/>
    <mergeCell ref="U218:AC218"/>
    <mergeCell ref="AD218:AF224"/>
    <mergeCell ref="D219:N219"/>
    <mergeCell ref="A217:B217"/>
    <mergeCell ref="C217:N217"/>
    <mergeCell ref="O217:P217"/>
    <mergeCell ref="Q217:R217"/>
    <mergeCell ref="S217:T217"/>
    <mergeCell ref="U217:AC217"/>
    <mergeCell ref="U219:AC219"/>
    <mergeCell ref="D221:N221"/>
    <mergeCell ref="D222:N222"/>
    <mergeCell ref="D223:N223"/>
    <mergeCell ref="Q223:R223"/>
    <mergeCell ref="U223:AC223"/>
    <mergeCell ref="Q222:R222"/>
    <mergeCell ref="Q221:R221"/>
    <mergeCell ref="U221:AC221"/>
    <mergeCell ref="U222:AC222"/>
    <mergeCell ref="D224:N224"/>
    <mergeCell ref="AD211:AF211"/>
    <mergeCell ref="A213:AF213"/>
    <mergeCell ref="A215:B216"/>
    <mergeCell ref="C215:N216"/>
    <mergeCell ref="O215:P216"/>
    <mergeCell ref="Q215:R216"/>
    <mergeCell ref="S215:T216"/>
    <mergeCell ref="U215:AC216"/>
    <mergeCell ref="AD215:AF216"/>
    <mergeCell ref="A211:B211"/>
    <mergeCell ref="C211:N211"/>
    <mergeCell ref="O211:P211"/>
    <mergeCell ref="Q211:R211"/>
    <mergeCell ref="S211:T211"/>
    <mergeCell ref="U211:AC211"/>
    <mergeCell ref="A214:AF214"/>
    <mergeCell ref="A210:B210"/>
    <mergeCell ref="C210:N210"/>
    <mergeCell ref="O210:P210"/>
    <mergeCell ref="Q210:R210"/>
    <mergeCell ref="S210:T210"/>
    <mergeCell ref="U210:AC210"/>
    <mergeCell ref="AD210:AF210"/>
    <mergeCell ref="A209:B209"/>
    <mergeCell ref="C209:N209"/>
    <mergeCell ref="O209:P209"/>
    <mergeCell ref="Q209:R209"/>
    <mergeCell ref="S209:T209"/>
    <mergeCell ref="U209:AC209"/>
    <mergeCell ref="A207:AF207"/>
    <mergeCell ref="A208:B208"/>
    <mergeCell ref="C208:N208"/>
    <mergeCell ref="O208:P208"/>
    <mergeCell ref="Q208:R208"/>
    <mergeCell ref="S208:T208"/>
    <mergeCell ref="U208:AC208"/>
    <mergeCell ref="AD208:AF208"/>
    <mergeCell ref="AD205:AF205"/>
    <mergeCell ref="A206:B206"/>
    <mergeCell ref="C206:N206"/>
    <mergeCell ref="O206:P206"/>
    <mergeCell ref="Q206:R206"/>
    <mergeCell ref="S206:T206"/>
    <mergeCell ref="U206:AC206"/>
    <mergeCell ref="AD206:AF206"/>
    <mergeCell ref="A205:B205"/>
    <mergeCell ref="C205:N205"/>
    <mergeCell ref="O205:P205"/>
    <mergeCell ref="Q205:R205"/>
    <mergeCell ref="S205:T205"/>
    <mergeCell ref="U205:AC205"/>
    <mergeCell ref="AD204:AF204"/>
    <mergeCell ref="A204:B204"/>
    <mergeCell ref="AD209:AF209"/>
    <mergeCell ref="D196:N196"/>
    <mergeCell ref="Q196:R196"/>
    <mergeCell ref="U196:AC196"/>
    <mergeCell ref="D197:N197"/>
    <mergeCell ref="Q197:R197"/>
    <mergeCell ref="U197:AC197"/>
    <mergeCell ref="D200:N200"/>
    <mergeCell ref="Q200:R200"/>
    <mergeCell ref="U200:AC200"/>
    <mergeCell ref="D201:N201"/>
    <mergeCell ref="Q201:R201"/>
    <mergeCell ref="U201:AC201"/>
    <mergeCell ref="C204:N204"/>
    <mergeCell ref="Q204:R204"/>
    <mergeCell ref="U204:AC204"/>
    <mergeCell ref="D202:N202"/>
    <mergeCell ref="Q202:R202"/>
    <mergeCell ref="U202:AC202"/>
    <mergeCell ref="D203:N203"/>
    <mergeCell ref="Q203:R203"/>
    <mergeCell ref="U203:AC203"/>
    <mergeCell ref="O204:P204"/>
    <mergeCell ref="O195:P203"/>
    <mergeCell ref="S195:T203"/>
    <mergeCell ref="U188:AC188"/>
    <mergeCell ref="D189:N189"/>
    <mergeCell ref="Q189:R189"/>
    <mergeCell ref="U181:AC181"/>
    <mergeCell ref="A182:B182"/>
    <mergeCell ref="C182:N182"/>
    <mergeCell ref="U193:AC193"/>
    <mergeCell ref="A194:AF194"/>
    <mergeCell ref="A195:B203"/>
    <mergeCell ref="C195:N195"/>
    <mergeCell ref="Q195:R195"/>
    <mergeCell ref="U195:AC195"/>
    <mergeCell ref="AD195:AF203"/>
    <mergeCell ref="AD190:AF193"/>
    <mergeCell ref="D191:N191"/>
    <mergeCell ref="Q191:R191"/>
    <mergeCell ref="U191:AC191"/>
    <mergeCell ref="D192:N192"/>
    <mergeCell ref="Q192:R192"/>
    <mergeCell ref="A190:B193"/>
    <mergeCell ref="C190:N190"/>
    <mergeCell ref="Q190:R190"/>
    <mergeCell ref="U190:AC190"/>
    <mergeCell ref="U192:AC192"/>
    <mergeCell ref="D193:N193"/>
    <mergeCell ref="Q193:R193"/>
    <mergeCell ref="D198:N198"/>
    <mergeCell ref="Q198:R198"/>
    <mergeCell ref="U198:AC198"/>
    <mergeCell ref="D199:N199"/>
    <mergeCell ref="Q199:R199"/>
    <mergeCell ref="U199:AC199"/>
    <mergeCell ref="O190:P193"/>
    <mergeCell ref="S190:T193"/>
    <mergeCell ref="Q179:R179"/>
    <mergeCell ref="Q175:R175"/>
    <mergeCell ref="U175:AC175"/>
    <mergeCell ref="D176:N176"/>
    <mergeCell ref="Q176:R176"/>
    <mergeCell ref="U176:AC176"/>
    <mergeCell ref="U182:AC182"/>
    <mergeCell ref="U179:AC179"/>
    <mergeCell ref="U189:AC189"/>
    <mergeCell ref="Q186:R186"/>
    <mergeCell ref="U186:AC186"/>
    <mergeCell ref="D187:N187"/>
    <mergeCell ref="Q187:R187"/>
    <mergeCell ref="U187:AC187"/>
    <mergeCell ref="AD182:AF182"/>
    <mergeCell ref="A183:AF183"/>
    <mergeCell ref="A184:B189"/>
    <mergeCell ref="C184:N184"/>
    <mergeCell ref="Q184:R184"/>
    <mergeCell ref="U184:AC184"/>
    <mergeCell ref="AD184:AF189"/>
    <mergeCell ref="D186:N186"/>
    <mergeCell ref="D188:N188"/>
    <mergeCell ref="Q188:R188"/>
    <mergeCell ref="S184:T189"/>
    <mergeCell ref="A173:AF173"/>
    <mergeCell ref="C174:N174"/>
    <mergeCell ref="Q174:R174"/>
    <mergeCell ref="U174:AC174"/>
    <mergeCell ref="D175:N175"/>
    <mergeCell ref="O182:P182"/>
    <mergeCell ref="Q182:R182"/>
    <mergeCell ref="S182:T182"/>
    <mergeCell ref="D177:N177"/>
    <mergeCell ref="Q177:R177"/>
    <mergeCell ref="U177:AC177"/>
    <mergeCell ref="Q178:R178"/>
    <mergeCell ref="O179:P181"/>
    <mergeCell ref="A174:B178"/>
    <mergeCell ref="S179:T181"/>
    <mergeCell ref="U178:AC178"/>
    <mergeCell ref="AD179:AF181"/>
    <mergeCell ref="D180:N180"/>
    <mergeCell ref="Q180:R180"/>
    <mergeCell ref="U180:AC180"/>
    <mergeCell ref="D181:N181"/>
    <mergeCell ref="Q181:R181"/>
    <mergeCell ref="A179:B181"/>
    <mergeCell ref="C179:N179"/>
    <mergeCell ref="C125:N125"/>
    <mergeCell ref="C149:N149"/>
    <mergeCell ref="AD169:AF169"/>
    <mergeCell ref="A170:B170"/>
    <mergeCell ref="C170:N170"/>
    <mergeCell ref="O170:P170"/>
    <mergeCell ref="Q170:R170"/>
    <mergeCell ref="S170:T170"/>
    <mergeCell ref="U170:AC170"/>
    <mergeCell ref="AD170:AF170"/>
    <mergeCell ref="A169:B169"/>
    <mergeCell ref="C169:N169"/>
    <mergeCell ref="O169:P169"/>
    <mergeCell ref="Q169:R169"/>
    <mergeCell ref="S169:T169"/>
    <mergeCell ref="U169:AC169"/>
    <mergeCell ref="S149:T149"/>
    <mergeCell ref="U149:AC149"/>
    <mergeCell ref="AD149:AF157"/>
    <mergeCell ref="D150:AC150"/>
    <mergeCell ref="D156:AC156"/>
    <mergeCell ref="AD166:AF166"/>
    <mergeCell ref="Q168:R168"/>
    <mergeCell ref="S168:T168"/>
    <mergeCell ref="AD106:AF111"/>
    <mergeCell ref="A131:AF131"/>
    <mergeCell ref="A134:AF134"/>
    <mergeCell ref="A136:B137"/>
    <mergeCell ref="C136:N137"/>
    <mergeCell ref="O136:P137"/>
    <mergeCell ref="Q136:R137"/>
    <mergeCell ref="S136:T137"/>
    <mergeCell ref="U136:AC137"/>
    <mergeCell ref="A118:B124"/>
    <mergeCell ref="U126:AC126"/>
    <mergeCell ref="AD118:AF124"/>
    <mergeCell ref="D119:N119"/>
    <mergeCell ref="Q119:R119"/>
    <mergeCell ref="U119:AC119"/>
    <mergeCell ref="D120:N120"/>
    <mergeCell ref="Q120:R120"/>
    <mergeCell ref="C118:N118"/>
    <mergeCell ref="Q118:R118"/>
    <mergeCell ref="U118:AC118"/>
    <mergeCell ref="U120:AC120"/>
    <mergeCell ref="D121:N121"/>
    <mergeCell ref="AD125:AF125"/>
    <mergeCell ref="A125:B125"/>
    <mergeCell ref="A106:B111"/>
    <mergeCell ref="S125:T125"/>
    <mergeCell ref="U125:AC125"/>
    <mergeCell ref="O118:P124"/>
    <mergeCell ref="AD126:AF126"/>
    <mergeCell ref="A126:B126"/>
    <mergeCell ref="C126:N126"/>
    <mergeCell ref="AD98:AF105"/>
    <mergeCell ref="D99:N99"/>
    <mergeCell ref="Q99:R99"/>
    <mergeCell ref="U99:AC99"/>
    <mergeCell ref="D100:N100"/>
    <mergeCell ref="Q100:R100"/>
    <mergeCell ref="Q121:R121"/>
    <mergeCell ref="S118:T124"/>
    <mergeCell ref="Q123:R123"/>
    <mergeCell ref="U123:AC123"/>
    <mergeCell ref="U121:AC121"/>
    <mergeCell ref="D122:N122"/>
    <mergeCell ref="Q122:R122"/>
    <mergeCell ref="U122:AC122"/>
    <mergeCell ref="D124:N124"/>
    <mergeCell ref="Q124:R124"/>
    <mergeCell ref="D123:N123"/>
    <mergeCell ref="U124:AC124"/>
    <mergeCell ref="AD112:AF112"/>
    <mergeCell ref="A114:AF114"/>
    <mergeCell ref="A116:B117"/>
    <mergeCell ref="C116:N117"/>
    <mergeCell ref="O116:P117"/>
    <mergeCell ref="Q116:R117"/>
    <mergeCell ref="S116:T117"/>
    <mergeCell ref="U116:AC117"/>
    <mergeCell ref="AD116:AF117"/>
    <mergeCell ref="A112:B112"/>
    <mergeCell ref="C112:N112"/>
    <mergeCell ref="O112:P112"/>
    <mergeCell ref="Q112:R112"/>
    <mergeCell ref="S112:T112"/>
    <mergeCell ref="U112:AC112"/>
    <mergeCell ref="O106:P111"/>
    <mergeCell ref="S106:T111"/>
    <mergeCell ref="D110:N110"/>
    <mergeCell ref="Q110:R110"/>
    <mergeCell ref="U110:AC110"/>
    <mergeCell ref="C106:N106"/>
    <mergeCell ref="Q106:R106"/>
    <mergeCell ref="D103:N103"/>
    <mergeCell ref="Q103:R103"/>
    <mergeCell ref="U103:AC103"/>
    <mergeCell ref="D104:N104"/>
    <mergeCell ref="Q104:R104"/>
    <mergeCell ref="U104:AC104"/>
    <mergeCell ref="D107:N107"/>
    <mergeCell ref="Q107:R107"/>
    <mergeCell ref="U107:AC107"/>
    <mergeCell ref="D108:N108"/>
    <mergeCell ref="Q108:R108"/>
    <mergeCell ref="A98:B105"/>
    <mergeCell ref="U108:AC108"/>
    <mergeCell ref="D109:N109"/>
    <mergeCell ref="Q109:R109"/>
    <mergeCell ref="U109:AC109"/>
    <mergeCell ref="U106:AC106"/>
    <mergeCell ref="U111:AC111"/>
    <mergeCell ref="C111:N111"/>
    <mergeCell ref="U101:AC101"/>
    <mergeCell ref="D102:N102"/>
    <mergeCell ref="Q102:R102"/>
    <mergeCell ref="C98:N98"/>
    <mergeCell ref="Q98:R98"/>
    <mergeCell ref="U98:AC98"/>
    <mergeCell ref="U100:AC100"/>
    <mergeCell ref="D101:N101"/>
    <mergeCell ref="Q101:R101"/>
    <mergeCell ref="C105:N105"/>
    <mergeCell ref="Q105:R105"/>
    <mergeCell ref="U105:AC105"/>
    <mergeCell ref="U102:AC102"/>
    <mergeCell ref="Q111:R111"/>
    <mergeCell ref="O98:P105"/>
    <mergeCell ref="S98:T105"/>
    <mergeCell ref="U87:AC87"/>
    <mergeCell ref="U88:AC88"/>
    <mergeCell ref="A94:AF94"/>
    <mergeCell ref="A96:B97"/>
    <mergeCell ref="C96:N97"/>
    <mergeCell ref="O96:P97"/>
    <mergeCell ref="Q96:R97"/>
    <mergeCell ref="S96:T97"/>
    <mergeCell ref="U96:AC97"/>
    <mergeCell ref="AD96:AF97"/>
    <mergeCell ref="U73:AC73"/>
    <mergeCell ref="U71:AC71"/>
    <mergeCell ref="U75:AC76"/>
    <mergeCell ref="A91:AF91"/>
    <mergeCell ref="D84:N84"/>
    <mergeCell ref="Q84:R84"/>
    <mergeCell ref="U84:AC84"/>
    <mergeCell ref="A77:B88"/>
    <mergeCell ref="C77:N77"/>
    <mergeCell ref="Q77:R77"/>
    <mergeCell ref="U72:AC72"/>
    <mergeCell ref="O68:P74"/>
    <mergeCell ref="S68:T74"/>
    <mergeCell ref="U68:AC68"/>
    <mergeCell ref="U70:AC70"/>
    <mergeCell ref="D71:N71"/>
    <mergeCell ref="Q71:R71"/>
    <mergeCell ref="U83:AC83"/>
    <mergeCell ref="D85:N85"/>
    <mergeCell ref="Q85:R85"/>
    <mergeCell ref="U85:AC85"/>
    <mergeCell ref="D86:N86"/>
    <mergeCell ref="Q86:R86"/>
    <mergeCell ref="U86:AC86"/>
    <mergeCell ref="U77:AC77"/>
    <mergeCell ref="D74:N74"/>
    <mergeCell ref="Q74:R74"/>
    <mergeCell ref="U74:AC74"/>
    <mergeCell ref="D80:N80"/>
    <mergeCell ref="Q80:R80"/>
    <mergeCell ref="U80:AC80"/>
    <mergeCell ref="D81:N81"/>
    <mergeCell ref="Q81:R81"/>
    <mergeCell ref="U81:AC81"/>
    <mergeCell ref="D78:N78"/>
    <mergeCell ref="Q78:R78"/>
    <mergeCell ref="U78:AC78"/>
    <mergeCell ref="D79:N79"/>
    <mergeCell ref="Q79:R79"/>
    <mergeCell ref="U79:AC79"/>
    <mergeCell ref="Q75:R76"/>
    <mergeCell ref="S75:T76"/>
    <mergeCell ref="AD68:AF74"/>
    <mergeCell ref="C28:E28"/>
    <mergeCell ref="C34:E34"/>
    <mergeCell ref="A64:AF64"/>
    <mergeCell ref="A66:B67"/>
    <mergeCell ref="A75:B76"/>
    <mergeCell ref="C75:N75"/>
    <mergeCell ref="O75:P76"/>
    <mergeCell ref="C66:N67"/>
    <mergeCell ref="O66:P67"/>
    <mergeCell ref="Q66:R67"/>
    <mergeCell ref="S66:T67"/>
    <mergeCell ref="U66:AC67"/>
    <mergeCell ref="AD66:AF67"/>
    <mergeCell ref="C44:E44"/>
    <mergeCell ref="C45:E45"/>
    <mergeCell ref="B54:C54"/>
    <mergeCell ref="B58:Q62"/>
    <mergeCell ref="Q69:R69"/>
    <mergeCell ref="U69:AC69"/>
    <mergeCell ref="D70:N70"/>
    <mergeCell ref="Q70:R70"/>
    <mergeCell ref="A68:B74"/>
    <mergeCell ref="C68:N68"/>
    <mergeCell ref="AD75:AF76"/>
    <mergeCell ref="C76:N76"/>
    <mergeCell ref="D72:N72"/>
    <mergeCell ref="D69:N69"/>
    <mergeCell ref="B5:C5"/>
    <mergeCell ref="D5:L5"/>
    <mergeCell ref="N5:V5"/>
    <mergeCell ref="B6:C6"/>
    <mergeCell ref="D6:V6"/>
    <mergeCell ref="C32:E32"/>
    <mergeCell ref="C38:E38"/>
    <mergeCell ref="C40:E40"/>
    <mergeCell ref="C42:E42"/>
    <mergeCell ref="C43:E43"/>
    <mergeCell ref="C25:E25"/>
    <mergeCell ref="C27:E27"/>
    <mergeCell ref="C29:E29"/>
    <mergeCell ref="C30:E30"/>
    <mergeCell ref="C31:E31"/>
    <mergeCell ref="C14:E14"/>
    <mergeCell ref="C16:E16"/>
    <mergeCell ref="C17:E17"/>
    <mergeCell ref="C18:E18"/>
    <mergeCell ref="C19:E19"/>
    <mergeCell ref="F9:I9"/>
    <mergeCell ref="B9:E9"/>
    <mergeCell ref="J9:M9"/>
    <mergeCell ref="N9:Q9"/>
    <mergeCell ref="C12:E12"/>
    <mergeCell ref="D87:N87"/>
    <mergeCell ref="D88:N88"/>
    <mergeCell ref="D82:N82"/>
    <mergeCell ref="C22:E22"/>
    <mergeCell ref="C23:E23"/>
    <mergeCell ref="C26:E26"/>
    <mergeCell ref="Q68:R68"/>
    <mergeCell ref="D73:N73"/>
    <mergeCell ref="Q73:R73"/>
    <mergeCell ref="Q72:R72"/>
    <mergeCell ref="C36:E36"/>
    <mergeCell ref="C39:E39"/>
    <mergeCell ref="C41:E41"/>
    <mergeCell ref="C47:E47"/>
    <mergeCell ref="C48:E48"/>
    <mergeCell ref="C49:E49"/>
    <mergeCell ref="B24:R24"/>
    <mergeCell ref="B11:R11"/>
    <mergeCell ref="B37:R37"/>
    <mergeCell ref="A1:AF1"/>
    <mergeCell ref="Q149:R149"/>
    <mergeCell ref="AD77:AF88"/>
    <mergeCell ref="S77:T88"/>
    <mergeCell ref="O77:P88"/>
    <mergeCell ref="Q87:R87"/>
    <mergeCell ref="Q88:R88"/>
    <mergeCell ref="Q82:R82"/>
    <mergeCell ref="A115:AF115"/>
    <mergeCell ref="U82:AC82"/>
    <mergeCell ref="D83:N83"/>
    <mergeCell ref="Q83:R83"/>
    <mergeCell ref="A2:AF2"/>
    <mergeCell ref="AD136:AF137"/>
    <mergeCell ref="C13:E13"/>
    <mergeCell ref="C15:E15"/>
    <mergeCell ref="C21:E21"/>
    <mergeCell ref="A89:B89"/>
    <mergeCell ref="C89:N89"/>
    <mergeCell ref="O89:P89"/>
    <mergeCell ref="Q89:R89"/>
    <mergeCell ref="S89:T89"/>
    <mergeCell ref="U89:AC89"/>
    <mergeCell ref="AD89:AF89"/>
    <mergeCell ref="AD146:AF147"/>
    <mergeCell ref="D155:N155"/>
    <mergeCell ref="O138:P141"/>
    <mergeCell ref="S138:T141"/>
    <mergeCell ref="O149:P149"/>
    <mergeCell ref="Q155:R155"/>
    <mergeCell ref="Q154:R154"/>
    <mergeCell ref="U154:AC154"/>
    <mergeCell ref="D151:N151"/>
    <mergeCell ref="Q151:R151"/>
    <mergeCell ref="U151:AC151"/>
    <mergeCell ref="D152:N152"/>
    <mergeCell ref="Q152:R152"/>
    <mergeCell ref="U152:AC152"/>
    <mergeCell ref="U155:AC155"/>
    <mergeCell ref="D153:AC153"/>
    <mergeCell ref="D154:N154"/>
    <mergeCell ref="A145:AF145"/>
    <mergeCell ref="A149:B157"/>
    <mergeCell ref="O166:P166"/>
    <mergeCell ref="Q166:R166"/>
    <mergeCell ref="S166:T166"/>
    <mergeCell ref="U166:AC166"/>
    <mergeCell ref="C158:N158"/>
    <mergeCell ref="Q158:R158"/>
    <mergeCell ref="AD162:AF162"/>
    <mergeCell ref="A163:AF163"/>
    <mergeCell ref="A165:B165"/>
    <mergeCell ref="C165:N165"/>
    <mergeCell ref="U165:AC165"/>
    <mergeCell ref="AD165:AF165"/>
    <mergeCell ref="A162:B162"/>
    <mergeCell ref="C162:N162"/>
    <mergeCell ref="O162:P162"/>
    <mergeCell ref="Q162:R162"/>
    <mergeCell ref="S162:T162"/>
    <mergeCell ref="U162:AC162"/>
    <mergeCell ref="Q159:R159"/>
    <mergeCell ref="D160:N160"/>
    <mergeCell ref="Q160:R160"/>
    <mergeCell ref="S158:T161"/>
    <mergeCell ref="O165:P165"/>
    <mergeCell ref="A164:AF164"/>
    <mergeCell ref="U168:AC168"/>
    <mergeCell ref="AD168:AF168"/>
    <mergeCell ref="A166:B166"/>
    <mergeCell ref="C166:N166"/>
    <mergeCell ref="S172:T172"/>
    <mergeCell ref="U172:AC172"/>
    <mergeCell ref="D157:N157"/>
    <mergeCell ref="O157:P157"/>
    <mergeCell ref="Q157:R157"/>
    <mergeCell ref="S157:T157"/>
    <mergeCell ref="U157:AC157"/>
    <mergeCell ref="O158:P161"/>
    <mergeCell ref="A158:B161"/>
    <mergeCell ref="C168:N168"/>
    <mergeCell ref="O168:P168"/>
    <mergeCell ref="D159:N159"/>
    <mergeCell ref="U160:AC160"/>
    <mergeCell ref="D161:N161"/>
    <mergeCell ref="Q161:R161"/>
    <mergeCell ref="U161:AC161"/>
    <mergeCell ref="Q165:R165"/>
    <mergeCell ref="S165:T165"/>
    <mergeCell ref="A172:B172"/>
    <mergeCell ref="C172:N172"/>
    <mergeCell ref="O172:P172"/>
    <mergeCell ref="Q172:R172"/>
    <mergeCell ref="AD172:AF172"/>
    <mergeCell ref="A171:B171"/>
    <mergeCell ref="C171:N171"/>
    <mergeCell ref="O171:P171"/>
    <mergeCell ref="Q171:R171"/>
    <mergeCell ref="S171:T171"/>
    <mergeCell ref="U171:AC171"/>
    <mergeCell ref="AD171:AF171"/>
    <mergeCell ref="U159:AC159"/>
    <mergeCell ref="Q139:R139"/>
    <mergeCell ref="U139:AC139"/>
    <mergeCell ref="D140:N140"/>
    <mergeCell ref="Q140:R140"/>
    <mergeCell ref="U140:AC140"/>
    <mergeCell ref="A146:B147"/>
    <mergeCell ref="C146:N147"/>
    <mergeCell ref="O146:P147"/>
    <mergeCell ref="Q146:R147"/>
    <mergeCell ref="S146:T147"/>
    <mergeCell ref="D139:N139"/>
    <mergeCell ref="A142:B142"/>
    <mergeCell ref="C142:N142"/>
    <mergeCell ref="O142:P142"/>
    <mergeCell ref="Q142:R142"/>
    <mergeCell ref="S142:T142"/>
    <mergeCell ref="S151:T152"/>
    <mergeCell ref="O151:P152"/>
    <mergeCell ref="O154:P155"/>
    <mergeCell ref="S154:T155"/>
    <mergeCell ref="U146:AC147"/>
    <mergeCell ref="U158:AC158"/>
    <mergeCell ref="S204:T204"/>
    <mergeCell ref="D178:N178"/>
    <mergeCell ref="O174:P178"/>
    <mergeCell ref="S174:T178"/>
    <mergeCell ref="AD174:AF178"/>
    <mergeCell ref="D185:N185"/>
    <mergeCell ref="Q185:R185"/>
    <mergeCell ref="U185:AC185"/>
    <mergeCell ref="B51:E51"/>
    <mergeCell ref="A138:B141"/>
    <mergeCell ref="C138:N138"/>
    <mergeCell ref="D141:N141"/>
    <mergeCell ref="Q141:R141"/>
    <mergeCell ref="U141:AC141"/>
    <mergeCell ref="A167:AF167"/>
    <mergeCell ref="A168:B168"/>
    <mergeCell ref="A148:AF148"/>
    <mergeCell ref="O184:P189"/>
    <mergeCell ref="AD158:AF161"/>
    <mergeCell ref="U142:AC142"/>
    <mergeCell ref="A144:AF144"/>
    <mergeCell ref="Q138:R138"/>
    <mergeCell ref="U138:AC138"/>
    <mergeCell ref="AD138:AF142"/>
  </mergeCells>
  <dataValidations count="5">
    <dataValidation type="list" allowBlank="1" showInputMessage="1" showErrorMessage="1" sqref="Q82:R85 Q69:R69 Q121:R121 Q87:R88" xr:uid="{F9A3BBC6-A026-4DB0-B378-0A52D93805B9}">
      <formula1>$AJ$282:$AJ$286</formula1>
    </dataValidation>
    <dataValidation type="list" allowBlank="1" showInputMessage="1" showErrorMessage="1" sqref="Q119:R120 Q107:R110 Q99:R104 Q75:R76 Q122:R125 Q159:R162 Q157:R157 Q154:R155 Q151:R152 Q139:R141" xr:uid="{89DF01DC-3F81-468D-B6AB-B75F8D675F88}">
      <formula1>$AJ$274:$AJ$277</formula1>
    </dataValidation>
    <dataValidation type="list" allowBlank="1" showInputMessage="1" showErrorMessage="1" sqref="Q256:R257 Q196:R206 Q191:R193 Q185:R189 Q180:R182 Q175:R178 Q165:R166 Q254:R254 Q217:R217 Q168:R172 Q208:R210 Q219:R224" xr:uid="{70134379-A409-40CB-B129-670B42927529}">
      <formula1>$AJ$271:$AJ$273</formula1>
    </dataValidation>
    <dataValidation type="list" allowBlank="1" showInputMessage="1" showErrorMessage="1" sqref="Q70:R74 Q78:R81 Q86:R86" xr:uid="{DE747D6A-3F70-42CC-86B4-A9B59DD77314}">
      <formula1>$AJ$282:$AJ$285</formula1>
    </dataValidation>
    <dataValidation type="list" allowBlank="1" showInputMessage="1" showErrorMessage="1" sqref="Q236:R238 Q240:R247" xr:uid="{506D980F-8096-48D0-BC24-8D00E63294EB}">
      <formula1>$AJ$278:$AJ$280</formula1>
    </dataValidation>
  </dataValidations>
  <hyperlinks>
    <hyperlink ref="A264:E264" location="'Urine Module'!A1" display="- Urine module" xr:uid="{A3EA1508-25AC-4DC0-9E3F-3C5E44C4A616}"/>
    <hyperlink ref="A264:F264" location="'General AMR Module'!A1" display="- General AMR module" xr:uid="{CED75085-DB64-4EF5-84B1-052424B6FF98}"/>
    <hyperlink ref="A265:E265" location="'Feces Module'!A1" display="- Feces module" xr:uid="{A71639EF-4D95-4B07-9093-49826C83A698}"/>
    <hyperlink ref="A266:E266" location="'Blood Module'!A1" display="- Blood module" xr:uid="{41D5695E-1A67-447D-BFD8-901FAED6565A}"/>
    <hyperlink ref="A267:E267" location="'Genital Module'!A1" display="- Genital module" xr:uid="{7AA17170-192E-4CFD-94FB-CB34359CDE7C}"/>
    <hyperlink ref="A268:E268" location="'Pulmonary Module'!A1" display="- Pulmonary module" xr:uid="{A1CCBC6B-9791-45A8-9F69-B60A619448A2}"/>
    <hyperlink ref="A269:E269" location="'Wound Module'!A1" display="- Wound module" xr:uid="{B8CB179A-3334-45A5-9D62-7A856571A3B6}"/>
    <hyperlink ref="A265:F265" location="'Urine Module'!A1" display="- Urine module" xr:uid="{6881D7EC-6FF5-4FF6-94B1-063B4F086EBF}"/>
    <hyperlink ref="A266:F266" location="'Feces Module'!A1" display="- Faeces module" xr:uid="{44AC746F-9157-45EC-B035-B3813D13E93D}"/>
  </hyperlinks>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32E63-64AE-4FEC-8277-44592A4CE8F6}">
  <sheetPr>
    <tabColor rgb="FF00B050"/>
  </sheetPr>
  <dimension ref="A1:AQ198"/>
  <sheetViews>
    <sheetView showGridLines="0" zoomScaleNormal="100" workbookViewId="0">
      <selection activeCell="AL6" sqref="AL6"/>
    </sheetView>
  </sheetViews>
  <sheetFormatPr baseColWidth="10" defaultColWidth="9.1640625" defaultRowHeight="14"/>
  <cols>
    <col min="1" max="4" width="5.5" style="95" customWidth="1"/>
    <col min="5" max="5" width="6.6640625" style="95" customWidth="1"/>
    <col min="6" max="32" width="5.5" style="95" customWidth="1"/>
    <col min="33" max="33" width="5.5" style="199" customWidth="1"/>
    <col min="34" max="34" width="5.5" style="95" customWidth="1"/>
    <col min="35" max="36" width="5.5" style="95" hidden="1" customWidth="1"/>
    <col min="37" max="37" width="5.5" style="199" customWidth="1"/>
    <col min="38" max="16384" width="9.1640625" style="95"/>
  </cols>
  <sheetData>
    <row r="1" spans="1:43" ht="208" customHeight="1">
      <c r="A1" s="534" t="s">
        <v>2279</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row>
    <row r="2" spans="1:43" ht="33.75" customHeight="1">
      <c r="A2" s="533" t="s">
        <v>1881</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row>
    <row r="3" spans="1:43" ht="40.5" customHeight="1">
      <c r="A3" s="105" t="s">
        <v>1809</v>
      </c>
      <c r="B3" s="766" t="s">
        <v>1424</v>
      </c>
      <c r="C3" s="766"/>
      <c r="D3" s="766"/>
      <c r="E3" s="766"/>
      <c r="F3" s="766"/>
      <c r="G3" s="766"/>
      <c r="H3" s="766"/>
      <c r="I3" s="766"/>
      <c r="J3" s="766"/>
      <c r="K3" s="766"/>
      <c r="L3" s="766"/>
      <c r="M3" s="766"/>
      <c r="N3" s="766"/>
      <c r="O3" s="766"/>
      <c r="P3" s="766"/>
      <c r="Q3" s="766"/>
      <c r="R3" s="95" t="s">
        <v>73</v>
      </c>
      <c r="S3" s="820" t="s">
        <v>1597</v>
      </c>
      <c r="T3" s="820"/>
      <c r="U3" s="820"/>
      <c r="V3" s="820"/>
      <c r="W3" s="820"/>
      <c r="X3" s="820"/>
      <c r="Y3" s="820"/>
      <c r="Z3" s="820"/>
      <c r="AA3" s="820"/>
      <c r="AB3" s="820"/>
      <c r="AC3" s="820"/>
      <c r="AD3" s="820"/>
      <c r="AE3" s="820"/>
      <c r="AF3" s="820"/>
      <c r="AK3" s="208"/>
    </row>
    <row r="4" spans="1:43" ht="13.5" customHeight="1">
      <c r="A4" s="105"/>
      <c r="B4" s="508"/>
      <c r="C4" s="648"/>
      <c r="D4" s="648"/>
      <c r="E4" s="509"/>
      <c r="F4" s="508" t="s">
        <v>1428</v>
      </c>
      <c r="G4" s="648"/>
      <c r="H4" s="648"/>
      <c r="I4" s="509"/>
      <c r="J4" s="508" t="s">
        <v>353</v>
      </c>
      <c r="K4" s="648"/>
      <c r="L4" s="648"/>
      <c r="M4" s="509"/>
      <c r="N4" s="508" t="s">
        <v>198</v>
      </c>
      <c r="O4" s="648"/>
      <c r="P4" s="648"/>
      <c r="Q4" s="509"/>
      <c r="R4" s="95" t="s">
        <v>73</v>
      </c>
      <c r="S4" s="460" t="s">
        <v>1674</v>
      </c>
      <c r="T4" s="460"/>
      <c r="U4" s="460"/>
      <c r="V4" s="460"/>
      <c r="W4" s="460"/>
      <c r="X4" s="460"/>
      <c r="Y4" s="460"/>
      <c r="Z4" s="460"/>
      <c r="AA4" s="460"/>
      <c r="AB4" s="460"/>
      <c r="AC4" s="460"/>
      <c r="AD4" s="460"/>
      <c r="AE4" s="460"/>
      <c r="AF4" s="460"/>
      <c r="AK4" s="208"/>
    </row>
    <row r="5" spans="1:43" ht="13.5" customHeight="1">
      <c r="B5" s="467"/>
      <c r="C5" s="468"/>
      <c r="D5" s="468"/>
      <c r="E5" s="469"/>
      <c r="F5" s="106" t="s">
        <v>204</v>
      </c>
      <c r="G5" s="106" t="s">
        <v>205</v>
      </c>
      <c r="H5" s="106" t="s">
        <v>206</v>
      </c>
      <c r="I5" s="106" t="s">
        <v>207</v>
      </c>
      <c r="J5" s="106" t="s">
        <v>204</v>
      </c>
      <c r="K5" s="106" t="s">
        <v>205</v>
      </c>
      <c r="L5" s="106" t="s">
        <v>206</v>
      </c>
      <c r="M5" s="106" t="s">
        <v>207</v>
      </c>
      <c r="N5" s="106" t="s">
        <v>204</v>
      </c>
      <c r="O5" s="106" t="s">
        <v>205</v>
      </c>
      <c r="P5" s="106" t="s">
        <v>206</v>
      </c>
      <c r="Q5" s="106" t="s">
        <v>207</v>
      </c>
      <c r="R5" s="109"/>
      <c r="S5" s="109"/>
      <c r="T5" s="109"/>
      <c r="U5" s="109"/>
      <c r="V5" s="109"/>
      <c r="W5" s="109"/>
      <c r="X5" s="109"/>
      <c r="Y5" s="109"/>
      <c r="Z5" s="109"/>
      <c r="AA5" s="109"/>
      <c r="AB5" s="109"/>
      <c r="AC5" s="109"/>
      <c r="AD5" s="109"/>
      <c r="AE5" s="109"/>
      <c r="AF5" s="109"/>
      <c r="AK5" s="208"/>
    </row>
    <row r="6" spans="1:43" ht="13.5" customHeight="1">
      <c r="B6" s="486" t="s">
        <v>1430</v>
      </c>
      <c r="C6" s="487"/>
      <c r="D6" s="487"/>
      <c r="E6" s="487"/>
      <c r="F6" s="487"/>
      <c r="G6" s="487"/>
      <c r="H6" s="487"/>
      <c r="I6" s="487"/>
      <c r="J6" s="487"/>
      <c r="K6" s="487"/>
      <c r="L6" s="487"/>
      <c r="M6" s="487"/>
      <c r="N6" s="487"/>
      <c r="O6" s="487"/>
      <c r="P6" s="487"/>
      <c r="Q6" s="488"/>
      <c r="R6" s="109"/>
      <c r="S6" s="109"/>
      <c r="T6" s="109"/>
      <c r="U6" s="109"/>
      <c r="V6" s="109"/>
      <c r="W6" s="109"/>
      <c r="X6" s="109"/>
      <c r="Y6" s="109"/>
      <c r="Z6" s="109"/>
      <c r="AA6" s="109"/>
      <c r="AB6" s="109"/>
      <c r="AC6" s="109"/>
      <c r="AD6" s="109"/>
      <c r="AE6" s="109"/>
      <c r="AF6" s="109"/>
    </row>
    <row r="7" spans="1:43" ht="13.5" customHeight="1">
      <c r="B7" s="178"/>
      <c r="C7" s="818" t="s">
        <v>1431</v>
      </c>
      <c r="D7" s="818"/>
      <c r="E7" s="819"/>
      <c r="F7" s="77"/>
      <c r="G7" s="77"/>
      <c r="H7" s="77"/>
      <c r="I7" s="42"/>
      <c r="J7" s="81"/>
      <c r="K7" s="77"/>
      <c r="L7" s="77"/>
      <c r="M7" s="42"/>
      <c r="N7" s="81"/>
      <c r="O7" s="77"/>
      <c r="P7" s="77"/>
      <c r="Q7" s="77"/>
      <c r="R7" s="109"/>
      <c r="S7" s="109"/>
      <c r="T7" s="109"/>
      <c r="U7" s="109"/>
      <c r="V7" s="109"/>
      <c r="W7" s="109"/>
      <c r="X7" s="109"/>
      <c r="Y7" s="109"/>
      <c r="Z7" s="109"/>
      <c r="AA7" s="109"/>
      <c r="AB7" s="109"/>
      <c r="AC7" s="109"/>
      <c r="AD7" s="109"/>
      <c r="AE7" s="109"/>
      <c r="AF7" s="109"/>
    </row>
    <row r="8" spans="1:43" ht="13.5" customHeight="1">
      <c r="B8" s="178"/>
      <c r="C8" s="818" t="s">
        <v>1432</v>
      </c>
      <c r="D8" s="818"/>
      <c r="E8" s="819"/>
      <c r="F8" s="77"/>
      <c r="G8" s="77"/>
      <c r="H8" s="77"/>
      <c r="I8" s="42"/>
      <c r="J8" s="81"/>
      <c r="K8" s="77"/>
      <c r="L8" s="77"/>
      <c r="M8" s="42"/>
      <c r="N8" s="81"/>
      <c r="O8" s="77"/>
      <c r="P8" s="77"/>
      <c r="Q8" s="77"/>
      <c r="T8" s="109"/>
      <c r="U8" s="109"/>
      <c r="V8" s="109"/>
      <c r="W8" s="109"/>
      <c r="X8" s="109"/>
      <c r="Y8" s="109"/>
      <c r="AQ8" s="93"/>
    </row>
    <row r="9" spans="1:43" ht="13.5" customHeight="1">
      <c r="B9" s="129"/>
      <c r="C9" s="487" t="s">
        <v>1425</v>
      </c>
      <c r="D9" s="487"/>
      <c r="E9" s="487"/>
      <c r="F9" s="77"/>
      <c r="G9" s="77"/>
      <c r="H9" s="77"/>
      <c r="I9" s="42"/>
      <c r="J9" s="81"/>
      <c r="K9" s="77"/>
      <c r="L9" s="77"/>
      <c r="M9" s="42"/>
      <c r="N9" s="81"/>
      <c r="O9" s="77"/>
      <c r="P9" s="77"/>
      <c r="Q9" s="77"/>
      <c r="T9" s="109"/>
      <c r="U9" s="109"/>
      <c r="V9" s="109"/>
      <c r="W9" s="109"/>
      <c r="X9" s="109"/>
      <c r="Y9" s="109"/>
      <c r="AQ9" s="93"/>
    </row>
    <row r="10" spans="1:43" ht="13.5" customHeight="1">
      <c r="B10" s="512" t="s">
        <v>211</v>
      </c>
      <c r="C10" s="512"/>
      <c r="D10" s="512"/>
      <c r="E10" s="512"/>
      <c r="F10" s="106">
        <f>SUM(F7:F9)</f>
        <v>0</v>
      </c>
      <c r="G10" s="106">
        <f t="shared" ref="G10:Q10" si="0">SUM(G7:G9)</f>
        <v>0</v>
      </c>
      <c r="H10" s="106">
        <f t="shared" si="0"/>
        <v>0</v>
      </c>
      <c r="I10" s="106">
        <f t="shared" si="0"/>
        <v>0</v>
      </c>
      <c r="J10" s="106">
        <f t="shared" si="0"/>
        <v>0</v>
      </c>
      <c r="K10" s="106">
        <f t="shared" si="0"/>
        <v>0</v>
      </c>
      <c r="L10" s="106">
        <f t="shared" si="0"/>
        <v>0</v>
      </c>
      <c r="M10" s="106">
        <f t="shared" si="0"/>
        <v>0</v>
      </c>
      <c r="N10" s="106">
        <f t="shared" si="0"/>
        <v>0</v>
      </c>
      <c r="O10" s="106">
        <f t="shared" si="0"/>
        <v>0</v>
      </c>
      <c r="P10" s="106">
        <f t="shared" si="0"/>
        <v>0</v>
      </c>
      <c r="Q10" s="106">
        <f t="shared" si="0"/>
        <v>0</v>
      </c>
      <c r="U10" s="209"/>
      <c r="V10" s="209"/>
      <c r="W10" s="209"/>
      <c r="X10" s="209"/>
    </row>
    <row r="11" spans="1:43" ht="13.5" customHeight="1">
      <c r="B11" s="486" t="s">
        <v>1429</v>
      </c>
      <c r="C11" s="487"/>
      <c r="D11" s="487"/>
      <c r="E11" s="487"/>
      <c r="F11" s="487"/>
      <c r="G11" s="487"/>
      <c r="H11" s="487"/>
      <c r="I11" s="487"/>
      <c r="J11" s="487"/>
      <c r="K11" s="487"/>
      <c r="L11" s="487"/>
      <c r="M11" s="487"/>
      <c r="N11" s="487"/>
      <c r="O11" s="487"/>
      <c r="P11" s="487"/>
      <c r="Q11" s="488"/>
      <c r="R11" s="109"/>
      <c r="S11" s="109"/>
      <c r="T11" s="109"/>
      <c r="U11" s="109"/>
      <c r="V11" s="109"/>
      <c r="W11" s="109"/>
      <c r="X11" s="109"/>
      <c r="Y11" s="109"/>
      <c r="Z11" s="109"/>
      <c r="AA11" s="109"/>
      <c r="AB11" s="109"/>
      <c r="AC11" s="109"/>
      <c r="AD11" s="109"/>
      <c r="AE11" s="109"/>
      <c r="AF11" s="109"/>
      <c r="AQ11" s="93"/>
    </row>
    <row r="12" spans="1:43" ht="13.5" customHeight="1">
      <c r="B12" s="178"/>
      <c r="C12" s="818" t="s">
        <v>1426</v>
      </c>
      <c r="D12" s="818"/>
      <c r="E12" s="819"/>
      <c r="F12" s="77"/>
      <c r="G12" s="77"/>
      <c r="H12" s="77"/>
      <c r="I12" s="42"/>
      <c r="J12" s="81"/>
      <c r="K12" s="77"/>
      <c r="L12" s="77"/>
      <c r="M12" s="42"/>
      <c r="N12" s="81"/>
      <c r="O12" s="77"/>
      <c r="P12" s="77"/>
      <c r="Q12" s="77"/>
      <c r="R12" s="109"/>
      <c r="S12" s="109"/>
      <c r="T12" s="109"/>
      <c r="U12" s="109"/>
      <c r="V12" s="109"/>
      <c r="W12" s="109"/>
      <c r="X12" s="109"/>
      <c r="Y12" s="109"/>
      <c r="Z12" s="109"/>
      <c r="AA12" s="109"/>
      <c r="AB12" s="109"/>
      <c r="AC12" s="109"/>
      <c r="AD12" s="109"/>
      <c r="AE12" s="109"/>
      <c r="AF12" s="109"/>
    </row>
    <row r="13" spans="1:43" ht="13.5" customHeight="1">
      <c r="B13" s="178"/>
      <c r="C13" s="818" t="s">
        <v>1427</v>
      </c>
      <c r="D13" s="818"/>
      <c r="E13" s="819"/>
      <c r="F13" s="77"/>
      <c r="G13" s="77"/>
      <c r="H13" s="77"/>
      <c r="I13" s="42"/>
      <c r="J13" s="81"/>
      <c r="K13" s="77"/>
      <c r="L13" s="77"/>
      <c r="M13" s="42"/>
      <c r="N13" s="81"/>
      <c r="O13" s="77"/>
      <c r="P13" s="77"/>
      <c r="Q13" s="77"/>
      <c r="T13" s="109"/>
      <c r="U13" s="109"/>
      <c r="V13" s="109"/>
      <c r="W13" s="109"/>
      <c r="X13" s="109"/>
      <c r="Y13" s="109"/>
    </row>
    <row r="14" spans="1:43" ht="13.5" customHeight="1">
      <c r="B14" s="512" t="s">
        <v>211</v>
      </c>
      <c r="C14" s="512"/>
      <c r="D14" s="512"/>
      <c r="E14" s="512"/>
      <c r="F14" s="106">
        <f>SUM(F12:F13)</f>
        <v>0</v>
      </c>
      <c r="G14" s="106">
        <f t="shared" ref="G14:Q14" si="1">SUM(G12:G13)</f>
        <v>0</v>
      </c>
      <c r="H14" s="106">
        <f t="shared" si="1"/>
        <v>0</v>
      </c>
      <c r="I14" s="106">
        <f t="shared" si="1"/>
        <v>0</v>
      </c>
      <c r="J14" s="106">
        <f t="shared" si="1"/>
        <v>0</v>
      </c>
      <c r="K14" s="106">
        <f t="shared" si="1"/>
        <v>0</v>
      </c>
      <c r="L14" s="106">
        <f>SUM(L12:L13)</f>
        <v>0</v>
      </c>
      <c r="M14" s="106">
        <f t="shared" si="1"/>
        <v>0</v>
      </c>
      <c r="N14" s="106">
        <f t="shared" si="1"/>
        <v>0</v>
      </c>
      <c r="O14" s="106">
        <f t="shared" si="1"/>
        <v>0</v>
      </c>
      <c r="P14" s="106">
        <f t="shared" si="1"/>
        <v>0</v>
      </c>
      <c r="Q14" s="106">
        <f t="shared" si="1"/>
        <v>0</v>
      </c>
      <c r="U14" s="209"/>
      <c r="V14" s="209"/>
      <c r="W14" s="209"/>
      <c r="X14" s="209"/>
    </row>
    <row r="15" spans="1:43" ht="13.5" customHeight="1">
      <c r="B15" s="612" t="s">
        <v>303</v>
      </c>
      <c r="C15" s="612"/>
      <c r="U15" s="495"/>
      <c r="V15" s="495"/>
      <c r="W15" s="495"/>
      <c r="X15" s="189"/>
    </row>
    <row r="16" spans="1:43" ht="13.5" customHeight="1">
      <c r="B16" s="188"/>
      <c r="C16" s="188"/>
      <c r="U16" s="113"/>
      <c r="V16" s="113"/>
      <c r="W16" s="113"/>
      <c r="X16" s="189"/>
    </row>
    <row r="17" spans="1:37" ht="13.5" customHeight="1">
      <c r="A17" s="105" t="s">
        <v>1810</v>
      </c>
      <c r="B17" s="767" t="s">
        <v>2028</v>
      </c>
      <c r="C17" s="767"/>
      <c r="D17" s="767"/>
      <c r="E17" s="767"/>
      <c r="F17" s="767"/>
      <c r="G17" s="767"/>
      <c r="H17" s="767"/>
      <c r="I17" s="767"/>
      <c r="J17" s="767"/>
      <c r="K17" s="767"/>
      <c r="L17" s="767"/>
      <c r="M17" s="767"/>
      <c r="N17" s="767"/>
      <c r="O17" s="117"/>
      <c r="P17" s="117"/>
      <c r="Q17" s="117"/>
    </row>
    <row r="18" spans="1:37" ht="13.5" customHeight="1">
      <c r="B18" s="766"/>
      <c r="C18" s="766"/>
      <c r="D18" s="766"/>
      <c r="E18" s="766"/>
      <c r="F18" s="766"/>
      <c r="G18" s="766"/>
      <c r="H18" s="766"/>
      <c r="I18" s="766"/>
      <c r="J18" s="766"/>
      <c r="K18" s="766"/>
      <c r="L18" s="766"/>
      <c r="M18" s="766"/>
      <c r="N18" s="766"/>
      <c r="O18" s="95" t="s">
        <v>73</v>
      </c>
      <c r="P18" s="552" t="s">
        <v>1597</v>
      </c>
      <c r="Q18" s="552"/>
      <c r="R18" s="552"/>
      <c r="S18" s="552"/>
      <c r="T18" s="552"/>
      <c r="U18" s="552"/>
      <c r="V18" s="552"/>
      <c r="W18" s="552"/>
      <c r="X18" s="552"/>
      <c r="Y18" s="552"/>
      <c r="Z18" s="552"/>
      <c r="AA18" s="552"/>
      <c r="AB18" s="552"/>
      <c r="AC18" s="552"/>
      <c r="AD18" s="552"/>
      <c r="AE18" s="552"/>
      <c r="AF18" s="552"/>
    </row>
    <row r="19" spans="1:37" ht="13.5" customHeight="1">
      <c r="B19" s="629"/>
      <c r="C19" s="630"/>
      <c r="D19" s="630"/>
      <c r="E19" s="630"/>
      <c r="F19" s="630"/>
      <c r="G19" s="630"/>
      <c r="H19" s="630"/>
      <c r="I19" s="630"/>
      <c r="J19" s="630"/>
      <c r="K19" s="630"/>
      <c r="L19" s="630"/>
      <c r="M19" s="630"/>
      <c r="N19" s="631"/>
      <c r="O19" s="117"/>
      <c r="P19" s="552"/>
      <c r="Q19" s="552"/>
      <c r="R19" s="552"/>
      <c r="S19" s="552"/>
      <c r="T19" s="552"/>
      <c r="U19" s="552"/>
      <c r="V19" s="552"/>
      <c r="W19" s="552"/>
      <c r="X19" s="552"/>
      <c r="Y19" s="552"/>
      <c r="Z19" s="552"/>
      <c r="AA19" s="552"/>
      <c r="AB19" s="552"/>
      <c r="AC19" s="552"/>
      <c r="AD19" s="552"/>
      <c r="AE19" s="552"/>
      <c r="AF19" s="552"/>
      <c r="AH19" s="108"/>
    </row>
    <row r="20" spans="1:37" ht="13.5" customHeight="1">
      <c r="B20" s="751"/>
      <c r="C20" s="752"/>
      <c r="D20" s="752"/>
      <c r="E20" s="752"/>
      <c r="F20" s="752"/>
      <c r="G20" s="752"/>
      <c r="H20" s="752"/>
      <c r="I20" s="752"/>
      <c r="J20" s="752"/>
      <c r="K20" s="752"/>
      <c r="L20" s="752"/>
      <c r="M20" s="752"/>
      <c r="N20" s="753"/>
      <c r="O20" s="117"/>
      <c r="P20" s="552"/>
      <c r="Q20" s="552"/>
      <c r="R20" s="552"/>
      <c r="S20" s="552"/>
      <c r="T20" s="552"/>
      <c r="U20" s="552"/>
      <c r="V20" s="552"/>
      <c r="W20" s="552"/>
      <c r="X20" s="552"/>
      <c r="Y20" s="552"/>
      <c r="Z20" s="552"/>
      <c r="AA20" s="552"/>
      <c r="AB20" s="552"/>
      <c r="AC20" s="552"/>
      <c r="AD20" s="552"/>
      <c r="AE20" s="552"/>
      <c r="AF20" s="552"/>
    </row>
    <row r="21" spans="1:37" ht="13.5" customHeight="1">
      <c r="B21" s="751"/>
      <c r="C21" s="752"/>
      <c r="D21" s="752"/>
      <c r="E21" s="752"/>
      <c r="F21" s="752"/>
      <c r="G21" s="752"/>
      <c r="H21" s="752"/>
      <c r="I21" s="752"/>
      <c r="J21" s="752"/>
      <c r="K21" s="752"/>
      <c r="L21" s="752"/>
      <c r="M21" s="752"/>
      <c r="N21" s="753"/>
      <c r="O21" s="117"/>
      <c r="P21" s="117"/>
      <c r="Q21" s="117"/>
    </row>
    <row r="22" spans="1:37" ht="13.5" customHeight="1">
      <c r="B22" s="751"/>
      <c r="C22" s="752"/>
      <c r="D22" s="752"/>
      <c r="E22" s="752"/>
      <c r="F22" s="752"/>
      <c r="G22" s="752"/>
      <c r="H22" s="752"/>
      <c r="I22" s="752"/>
      <c r="J22" s="752"/>
      <c r="K22" s="752"/>
      <c r="L22" s="752"/>
      <c r="M22" s="752"/>
      <c r="N22" s="753"/>
      <c r="O22" s="117"/>
      <c r="P22" s="117"/>
      <c r="Q22" s="117"/>
    </row>
    <row r="23" spans="1:37" ht="13.5" customHeight="1">
      <c r="B23" s="632"/>
      <c r="C23" s="633"/>
      <c r="D23" s="633"/>
      <c r="E23" s="633"/>
      <c r="F23" s="633"/>
      <c r="G23" s="633"/>
      <c r="H23" s="633"/>
      <c r="I23" s="633"/>
      <c r="J23" s="633"/>
      <c r="K23" s="633"/>
      <c r="L23" s="633"/>
      <c r="M23" s="633"/>
      <c r="N23" s="634"/>
      <c r="O23" s="117"/>
      <c r="P23" s="117"/>
      <c r="Q23" s="117"/>
    </row>
    <row r="24" spans="1:37" ht="13.5" customHeight="1"/>
    <row r="25" spans="1:37" ht="13.5" customHeight="1">
      <c r="A25" s="498" t="s">
        <v>101</v>
      </c>
      <c r="B25" s="499"/>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500"/>
    </row>
    <row r="26" spans="1:37" ht="13.5" customHeight="1">
      <c r="A26" s="615" t="s">
        <v>102</v>
      </c>
      <c r="B26" s="616"/>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7"/>
    </row>
    <row r="27" spans="1:37" s="105" customFormat="1" ht="13.5" customHeight="1">
      <c r="A27" s="519" t="s">
        <v>103</v>
      </c>
      <c r="B27" s="519"/>
      <c r="C27" s="453" t="s">
        <v>104</v>
      </c>
      <c r="D27" s="453"/>
      <c r="E27" s="453"/>
      <c r="F27" s="453"/>
      <c r="G27" s="453"/>
      <c r="H27" s="453"/>
      <c r="I27" s="453"/>
      <c r="J27" s="453"/>
      <c r="K27" s="453"/>
      <c r="L27" s="453"/>
      <c r="M27" s="453"/>
      <c r="N27" s="453"/>
      <c r="O27" s="519" t="s">
        <v>105</v>
      </c>
      <c r="P27" s="519"/>
      <c r="Q27" s="513" t="s">
        <v>106</v>
      </c>
      <c r="R27" s="514"/>
      <c r="S27" s="529" t="s">
        <v>107</v>
      </c>
      <c r="T27" s="529"/>
      <c r="U27" s="453" t="s">
        <v>108</v>
      </c>
      <c r="V27" s="453"/>
      <c r="W27" s="453"/>
      <c r="X27" s="453"/>
      <c r="Y27" s="453"/>
      <c r="Z27" s="453"/>
      <c r="AA27" s="453"/>
      <c r="AB27" s="453"/>
      <c r="AC27" s="453"/>
      <c r="AD27" s="519" t="s">
        <v>109</v>
      </c>
      <c r="AE27" s="519"/>
      <c r="AF27" s="519"/>
      <c r="AG27" s="210"/>
      <c r="AK27" s="210"/>
    </row>
    <row r="28" spans="1:37" ht="13.5" customHeight="1">
      <c r="A28" s="519"/>
      <c r="B28" s="519"/>
      <c r="C28" s="594"/>
      <c r="D28" s="594"/>
      <c r="E28" s="594"/>
      <c r="F28" s="594"/>
      <c r="G28" s="594"/>
      <c r="H28" s="594"/>
      <c r="I28" s="594"/>
      <c r="J28" s="594"/>
      <c r="K28" s="594"/>
      <c r="L28" s="594"/>
      <c r="M28" s="594"/>
      <c r="N28" s="594"/>
      <c r="O28" s="519"/>
      <c r="P28" s="519"/>
      <c r="Q28" s="517"/>
      <c r="R28" s="518"/>
      <c r="S28" s="529"/>
      <c r="T28" s="529"/>
      <c r="U28" s="453"/>
      <c r="V28" s="453"/>
      <c r="W28" s="453"/>
      <c r="X28" s="453"/>
      <c r="Y28" s="453"/>
      <c r="Z28" s="453"/>
      <c r="AA28" s="453"/>
      <c r="AB28" s="453"/>
      <c r="AC28" s="453"/>
      <c r="AD28" s="519"/>
      <c r="AE28" s="519"/>
      <c r="AF28" s="519"/>
    </row>
    <row r="29" spans="1:37" ht="40.5" customHeight="1">
      <c r="A29" s="600" t="s">
        <v>1811</v>
      </c>
      <c r="B29" s="601"/>
      <c r="C29" s="768" t="s">
        <v>217</v>
      </c>
      <c r="D29" s="769"/>
      <c r="E29" s="769"/>
      <c r="F29" s="769"/>
      <c r="G29" s="769"/>
      <c r="H29" s="769"/>
      <c r="I29" s="769"/>
      <c r="J29" s="769"/>
      <c r="K29" s="769"/>
      <c r="L29" s="769"/>
      <c r="M29" s="769"/>
      <c r="N29" s="770"/>
      <c r="O29" s="821">
        <f>IF(Q29="N/A",0,IF(Q29="Answer all sub questions",2,IF(Q29="Yes",2,IF(Q29="Partial",2,IF(Q29="No",2,IF(Q29="",2))))))</f>
        <v>2</v>
      </c>
      <c r="P29" s="822"/>
      <c r="Q29" s="508" t="str">
        <f>IF(AJ36&gt;8,"Answer all sub questions",IF(AJ36=(7*1.001),"N/A",IF(AJ36&gt;=7,"Yes",IF(AJ36=6.006,"No",IF(AJ36=5.005,"No",IF(AJ36=4.004,"No",IF(AJ36=3.003,"No",IF(AJ36=2.002,"No",IF(AJ36=1.001,"No",IF(AJ36=0,"No",IF(AJ36&gt;=0.5,"Partial",IF(AJ36&lt;=6.5,"Partial"))))))))))))</f>
        <v>Answer all sub questions</v>
      </c>
      <c r="R29" s="509"/>
      <c r="S29" s="513">
        <f>IF(Q29="N/A",O29,IF(Q29="Answer all sub questions",0,IF(Q29="Yes",O29,IF(Q29="Partial",1,IF(Q29="No",0,IF(Q29="",0))))))</f>
        <v>0</v>
      </c>
      <c r="T29" s="514"/>
      <c r="U29" s="475"/>
      <c r="V29" s="473"/>
      <c r="W29" s="473"/>
      <c r="X29" s="473"/>
      <c r="Y29" s="473"/>
      <c r="Z29" s="473"/>
      <c r="AA29" s="473"/>
      <c r="AB29" s="473"/>
      <c r="AC29" s="474"/>
      <c r="AD29" s="520" t="s">
        <v>110</v>
      </c>
      <c r="AE29" s="521"/>
      <c r="AF29" s="522"/>
      <c r="AH29" s="108"/>
      <c r="AJ29" s="108"/>
    </row>
    <row r="30" spans="1:37" ht="27" customHeight="1">
      <c r="A30" s="494"/>
      <c r="B30" s="692"/>
      <c r="C30" s="161"/>
      <c r="D30" s="552" t="s">
        <v>1812</v>
      </c>
      <c r="E30" s="552"/>
      <c r="F30" s="552"/>
      <c r="G30" s="552"/>
      <c r="H30" s="552"/>
      <c r="I30" s="552"/>
      <c r="J30" s="552"/>
      <c r="K30" s="552"/>
      <c r="L30" s="552"/>
      <c r="M30" s="552"/>
      <c r="N30" s="729"/>
      <c r="O30" s="823"/>
      <c r="P30" s="824"/>
      <c r="Q30" s="542"/>
      <c r="R30" s="543"/>
      <c r="S30" s="515"/>
      <c r="T30" s="516"/>
      <c r="U30" s="475"/>
      <c r="V30" s="473"/>
      <c r="W30" s="473"/>
      <c r="X30" s="473"/>
      <c r="Y30" s="473"/>
      <c r="Z30" s="473"/>
      <c r="AA30" s="473"/>
      <c r="AB30" s="473"/>
      <c r="AC30" s="474"/>
      <c r="AD30" s="523"/>
      <c r="AE30" s="524"/>
      <c r="AF30" s="525"/>
      <c r="AH30" s="108"/>
      <c r="AI30" s="95">
        <f t="shared" ref="AI30:AI36" si="2">IF(Q30="",100,IF(Q30="Yes",1,IF(Q30="No",0,IF(Q30="Partial",0.5,IF(Q30="N/A",1.001)))))</f>
        <v>100</v>
      </c>
      <c r="AJ30" s="108"/>
    </row>
    <row r="31" spans="1:37" ht="13.5" customHeight="1">
      <c r="A31" s="494"/>
      <c r="B31" s="692"/>
      <c r="C31" s="162"/>
      <c r="D31" s="504" t="s">
        <v>1813</v>
      </c>
      <c r="E31" s="504"/>
      <c r="F31" s="504"/>
      <c r="G31" s="504"/>
      <c r="H31" s="504"/>
      <c r="I31" s="504"/>
      <c r="J31" s="504"/>
      <c r="K31" s="504"/>
      <c r="L31" s="504"/>
      <c r="M31" s="504"/>
      <c r="N31" s="730"/>
      <c r="O31" s="823"/>
      <c r="P31" s="824"/>
      <c r="Q31" s="542"/>
      <c r="R31" s="543"/>
      <c r="S31" s="515"/>
      <c r="T31" s="516"/>
      <c r="U31" s="475"/>
      <c r="V31" s="473"/>
      <c r="W31" s="473"/>
      <c r="X31" s="473"/>
      <c r="Y31" s="473"/>
      <c r="Z31" s="473"/>
      <c r="AA31" s="473"/>
      <c r="AB31" s="473"/>
      <c r="AC31" s="474"/>
      <c r="AD31" s="523"/>
      <c r="AE31" s="524"/>
      <c r="AF31" s="525"/>
      <c r="AH31" s="108"/>
      <c r="AI31" s="95">
        <f t="shared" si="2"/>
        <v>100</v>
      </c>
      <c r="AJ31" s="108"/>
    </row>
    <row r="32" spans="1:37" ht="13.5" customHeight="1">
      <c r="A32" s="494"/>
      <c r="B32" s="692"/>
      <c r="C32" s="162"/>
      <c r="D32" s="504" t="s">
        <v>1814</v>
      </c>
      <c r="E32" s="504"/>
      <c r="F32" s="504"/>
      <c r="G32" s="504"/>
      <c r="H32" s="504"/>
      <c r="I32" s="504"/>
      <c r="J32" s="504"/>
      <c r="K32" s="504"/>
      <c r="L32" s="504"/>
      <c r="M32" s="504"/>
      <c r="N32" s="730"/>
      <c r="O32" s="823"/>
      <c r="P32" s="824"/>
      <c r="Q32" s="542"/>
      <c r="R32" s="543"/>
      <c r="S32" s="515"/>
      <c r="T32" s="516"/>
      <c r="U32" s="475"/>
      <c r="V32" s="473"/>
      <c r="W32" s="473"/>
      <c r="X32" s="473"/>
      <c r="Y32" s="473"/>
      <c r="Z32" s="473"/>
      <c r="AA32" s="473"/>
      <c r="AB32" s="473"/>
      <c r="AC32" s="474"/>
      <c r="AD32" s="523"/>
      <c r="AE32" s="524"/>
      <c r="AF32" s="525"/>
      <c r="AH32" s="108"/>
      <c r="AI32" s="95">
        <f t="shared" si="2"/>
        <v>100</v>
      </c>
    </row>
    <row r="33" spans="1:37" ht="13.5" customHeight="1">
      <c r="A33" s="494"/>
      <c r="B33" s="692"/>
      <c r="C33" s="161"/>
      <c r="D33" s="692" t="s">
        <v>1815</v>
      </c>
      <c r="E33" s="692"/>
      <c r="F33" s="692"/>
      <c r="G33" s="692"/>
      <c r="H33" s="692"/>
      <c r="I33" s="692"/>
      <c r="J33" s="692"/>
      <c r="K33" s="692"/>
      <c r="L33" s="692"/>
      <c r="M33" s="692"/>
      <c r="N33" s="734"/>
      <c r="O33" s="823"/>
      <c r="P33" s="824"/>
      <c r="Q33" s="542"/>
      <c r="R33" s="543"/>
      <c r="S33" s="515"/>
      <c r="T33" s="516"/>
      <c r="U33" s="475"/>
      <c r="V33" s="473"/>
      <c r="W33" s="473"/>
      <c r="X33" s="473"/>
      <c r="Y33" s="473"/>
      <c r="Z33" s="473"/>
      <c r="AA33" s="473"/>
      <c r="AB33" s="473"/>
      <c r="AC33" s="474"/>
      <c r="AD33" s="523"/>
      <c r="AE33" s="524"/>
      <c r="AF33" s="525"/>
      <c r="AH33" s="108"/>
      <c r="AI33" s="95">
        <f t="shared" si="2"/>
        <v>100</v>
      </c>
    </row>
    <row r="34" spans="1:37" ht="13.5" customHeight="1">
      <c r="A34" s="494"/>
      <c r="B34" s="692"/>
      <c r="C34" s="162"/>
      <c r="D34" s="558" t="s">
        <v>1816</v>
      </c>
      <c r="E34" s="558"/>
      <c r="F34" s="558"/>
      <c r="G34" s="558"/>
      <c r="H34" s="558"/>
      <c r="I34" s="558"/>
      <c r="J34" s="558"/>
      <c r="K34" s="558"/>
      <c r="L34" s="558"/>
      <c r="M34" s="558"/>
      <c r="N34" s="862"/>
      <c r="O34" s="823"/>
      <c r="P34" s="824"/>
      <c r="Q34" s="542"/>
      <c r="R34" s="543"/>
      <c r="S34" s="515"/>
      <c r="T34" s="516"/>
      <c r="U34" s="475"/>
      <c r="V34" s="473"/>
      <c r="W34" s="473"/>
      <c r="X34" s="473"/>
      <c r="Y34" s="473"/>
      <c r="Z34" s="473"/>
      <c r="AA34" s="473"/>
      <c r="AB34" s="473"/>
      <c r="AC34" s="474"/>
      <c r="AD34" s="523"/>
      <c r="AE34" s="524"/>
      <c r="AF34" s="525"/>
      <c r="AH34" s="108"/>
      <c r="AI34" s="95">
        <f t="shared" si="2"/>
        <v>100</v>
      </c>
    </row>
    <row r="35" spans="1:37" ht="13.5" customHeight="1">
      <c r="A35" s="494"/>
      <c r="B35" s="692"/>
      <c r="C35" s="162"/>
      <c r="D35" s="504" t="s">
        <v>1817</v>
      </c>
      <c r="E35" s="504"/>
      <c r="F35" s="504"/>
      <c r="G35" s="504"/>
      <c r="H35" s="504"/>
      <c r="I35" s="504"/>
      <c r="J35" s="504"/>
      <c r="K35" s="504"/>
      <c r="L35" s="504"/>
      <c r="M35" s="504"/>
      <c r="N35" s="730"/>
      <c r="O35" s="823"/>
      <c r="P35" s="824"/>
      <c r="Q35" s="542"/>
      <c r="R35" s="543"/>
      <c r="S35" s="515"/>
      <c r="T35" s="516"/>
      <c r="U35" s="475"/>
      <c r="V35" s="473"/>
      <c r="W35" s="473"/>
      <c r="X35" s="473"/>
      <c r="Y35" s="473"/>
      <c r="Z35" s="473"/>
      <c r="AA35" s="473"/>
      <c r="AB35" s="473"/>
      <c r="AC35" s="474"/>
      <c r="AD35" s="523"/>
      <c r="AE35" s="524"/>
      <c r="AF35" s="525"/>
      <c r="AH35" s="108"/>
      <c r="AI35" s="95">
        <f t="shared" si="2"/>
        <v>100</v>
      </c>
    </row>
    <row r="36" spans="1:37" ht="13.5" customHeight="1">
      <c r="A36" s="688"/>
      <c r="B36" s="689"/>
      <c r="C36" s="163"/>
      <c r="D36" s="731" t="s">
        <v>1745</v>
      </c>
      <c r="E36" s="731"/>
      <c r="F36" s="731"/>
      <c r="G36" s="731"/>
      <c r="H36" s="731"/>
      <c r="I36" s="731"/>
      <c r="J36" s="731"/>
      <c r="K36" s="731"/>
      <c r="L36" s="731"/>
      <c r="M36" s="731"/>
      <c r="N36" s="732"/>
      <c r="O36" s="825"/>
      <c r="P36" s="826"/>
      <c r="Q36" s="542"/>
      <c r="R36" s="543"/>
      <c r="S36" s="517"/>
      <c r="T36" s="518"/>
      <c r="U36" s="475"/>
      <c r="V36" s="473"/>
      <c r="W36" s="473"/>
      <c r="X36" s="473"/>
      <c r="Y36" s="473"/>
      <c r="Z36" s="473"/>
      <c r="AA36" s="473"/>
      <c r="AB36" s="473"/>
      <c r="AC36" s="474"/>
      <c r="AD36" s="526"/>
      <c r="AE36" s="527"/>
      <c r="AF36" s="528"/>
      <c r="AH36" s="108"/>
      <c r="AI36" s="95">
        <f t="shared" si="2"/>
        <v>100</v>
      </c>
      <c r="AJ36" s="108">
        <f>SUM(AI30:AI36)</f>
        <v>700</v>
      </c>
    </row>
    <row r="37" spans="1:37" ht="27" customHeight="1">
      <c r="A37" s="600" t="s">
        <v>1818</v>
      </c>
      <c r="B37" s="602"/>
      <c r="C37" s="463" t="s">
        <v>1433</v>
      </c>
      <c r="D37" s="552"/>
      <c r="E37" s="552"/>
      <c r="F37" s="552"/>
      <c r="G37" s="552"/>
      <c r="H37" s="552"/>
      <c r="I37" s="552"/>
      <c r="J37" s="552"/>
      <c r="K37" s="552"/>
      <c r="L37" s="552"/>
      <c r="M37" s="552"/>
      <c r="N37" s="465"/>
      <c r="O37" s="764">
        <f>IF(Q37="N/A",0,IF(Q37="Yes",2,IF(Q37="Partial",2,IF(Q37="No",2,IF(Q37="",2)))))</f>
        <v>2</v>
      </c>
      <c r="P37" s="586"/>
      <c r="Q37" s="603"/>
      <c r="R37" s="604"/>
      <c r="S37" s="529">
        <f>IF(Q37="N/A",O37,IF(Q37="Yes",O37,IF(Q37="Partial",1,IF(Q37="No",0,IF(Q37="",0)))))</f>
        <v>0</v>
      </c>
      <c r="T37" s="529"/>
      <c r="U37" s="629"/>
      <c r="V37" s="630"/>
      <c r="W37" s="630"/>
      <c r="X37" s="630"/>
      <c r="Y37" s="630"/>
      <c r="Z37" s="630"/>
      <c r="AA37" s="630"/>
      <c r="AB37" s="630"/>
      <c r="AC37" s="631"/>
      <c r="AD37" s="718" t="s">
        <v>110</v>
      </c>
      <c r="AE37" s="719"/>
      <c r="AF37" s="720"/>
      <c r="AH37" s="108"/>
    </row>
    <row r="38" spans="1:37" ht="27" customHeight="1">
      <c r="A38" s="688"/>
      <c r="B38" s="714"/>
      <c r="C38" s="741" t="s">
        <v>1552</v>
      </c>
      <c r="D38" s="742"/>
      <c r="E38" s="742"/>
      <c r="F38" s="742"/>
      <c r="G38" s="742"/>
      <c r="H38" s="742"/>
      <c r="I38" s="742"/>
      <c r="J38" s="742"/>
      <c r="K38" s="742"/>
      <c r="L38" s="742"/>
      <c r="M38" s="742"/>
      <c r="N38" s="743"/>
      <c r="O38" s="587"/>
      <c r="P38" s="588"/>
      <c r="Q38" s="605"/>
      <c r="R38" s="606"/>
      <c r="S38" s="529"/>
      <c r="T38" s="529"/>
      <c r="U38" s="632"/>
      <c r="V38" s="633"/>
      <c r="W38" s="633"/>
      <c r="X38" s="633"/>
      <c r="Y38" s="633"/>
      <c r="Z38" s="633"/>
      <c r="AA38" s="633"/>
      <c r="AB38" s="633"/>
      <c r="AC38" s="634"/>
      <c r="AD38" s="721"/>
      <c r="AE38" s="722"/>
      <c r="AF38" s="723"/>
    </row>
    <row r="39" spans="1:37" ht="40.5" customHeight="1">
      <c r="A39" s="600" t="s">
        <v>1819</v>
      </c>
      <c r="B39" s="602"/>
      <c r="C39" s="503" t="s">
        <v>308</v>
      </c>
      <c r="D39" s="504"/>
      <c r="E39" s="504"/>
      <c r="F39" s="504"/>
      <c r="G39" s="504"/>
      <c r="H39" s="504"/>
      <c r="I39" s="504"/>
      <c r="J39" s="504"/>
      <c r="K39" s="504"/>
      <c r="L39" s="504"/>
      <c r="M39" s="504"/>
      <c r="N39" s="505"/>
      <c r="O39" s="828">
        <f>IF(Q39="N/A",0,IF(Q39="Answer all sub questions",3,IF(Q39="Yes",3,IF(Q39="Partial",3,IF(Q39="No",3,IF(Q39="",3))))))</f>
        <v>3</v>
      </c>
      <c r="P39" s="822"/>
      <c r="Q39" s="508" t="str">
        <f>IF(AJ44&gt;6,"Answer all sub questions",IF(AJ44=(5*1.001),"N/A",IF(AJ44&gt;=5,"Yes",IF(AJ44=4.004,"No",IF(AJ44=3.003,"No",IF(AJ44=2.002,"No",IF(AJ44=1.001,"No",IF(AJ44=0,"No",IF(AJ44&gt;=0.5,"Partial",IF(AJ44&lt;=4.5,"Partial"))))))))))</f>
        <v>Answer all sub questions</v>
      </c>
      <c r="R39" s="509"/>
      <c r="S39" s="513">
        <f>IF(Q39="N/A",O39,IF(Q39="Answer all sub questions",0,IF(Q39="Yes",O39,IF(Q39="Partial",1,IF(Q39="No",0,IF(Q39="",0))))))</f>
        <v>0</v>
      </c>
      <c r="T39" s="514"/>
      <c r="U39" s="475"/>
      <c r="V39" s="473"/>
      <c r="W39" s="473"/>
      <c r="X39" s="473"/>
      <c r="Y39" s="473"/>
      <c r="Z39" s="473"/>
      <c r="AA39" s="473"/>
      <c r="AB39" s="473"/>
      <c r="AC39" s="474"/>
      <c r="AD39" s="520" t="s">
        <v>110</v>
      </c>
      <c r="AE39" s="521"/>
      <c r="AF39" s="522"/>
      <c r="AH39" s="108"/>
    </row>
    <row r="40" spans="1:37" ht="40.5" customHeight="1">
      <c r="A40" s="494"/>
      <c r="B40" s="496"/>
      <c r="C40" s="136"/>
      <c r="D40" s="558" t="s">
        <v>1820</v>
      </c>
      <c r="E40" s="558"/>
      <c r="F40" s="558"/>
      <c r="G40" s="558"/>
      <c r="H40" s="558"/>
      <c r="I40" s="558"/>
      <c r="J40" s="558"/>
      <c r="K40" s="558"/>
      <c r="L40" s="558"/>
      <c r="M40" s="558"/>
      <c r="N40" s="559"/>
      <c r="O40" s="829"/>
      <c r="P40" s="824"/>
      <c r="Q40" s="542"/>
      <c r="R40" s="543"/>
      <c r="S40" s="515"/>
      <c r="T40" s="516"/>
      <c r="U40" s="475"/>
      <c r="V40" s="473"/>
      <c r="W40" s="473"/>
      <c r="X40" s="473"/>
      <c r="Y40" s="473"/>
      <c r="Z40" s="473"/>
      <c r="AA40" s="473"/>
      <c r="AB40" s="473"/>
      <c r="AC40" s="474"/>
      <c r="AD40" s="523"/>
      <c r="AE40" s="524"/>
      <c r="AF40" s="525"/>
      <c r="AH40" s="108"/>
      <c r="AI40" s="95">
        <f t="shared" ref="AI40:AI44" si="3">IF(Q40="",100,IF(Q40="Yes",1,IF(Q40="No",0,IF(Q40="Partial",0.5,IF(Q40="N/A",1.001)))))</f>
        <v>100</v>
      </c>
      <c r="AJ40" s="108"/>
    </row>
    <row r="41" spans="1:37" ht="13.5" customHeight="1">
      <c r="A41" s="494"/>
      <c r="B41" s="496"/>
      <c r="C41" s="136"/>
      <c r="D41" s="558" t="s">
        <v>1821</v>
      </c>
      <c r="E41" s="558"/>
      <c r="F41" s="558"/>
      <c r="G41" s="558"/>
      <c r="H41" s="558"/>
      <c r="I41" s="558"/>
      <c r="J41" s="558"/>
      <c r="K41" s="558"/>
      <c r="L41" s="558"/>
      <c r="M41" s="558"/>
      <c r="N41" s="559"/>
      <c r="O41" s="829"/>
      <c r="P41" s="824"/>
      <c r="Q41" s="542"/>
      <c r="R41" s="543"/>
      <c r="S41" s="515"/>
      <c r="T41" s="516"/>
      <c r="U41" s="475"/>
      <c r="V41" s="473"/>
      <c r="W41" s="473"/>
      <c r="X41" s="473"/>
      <c r="Y41" s="473"/>
      <c r="Z41" s="473"/>
      <c r="AA41" s="473"/>
      <c r="AB41" s="473"/>
      <c r="AC41" s="474"/>
      <c r="AD41" s="523"/>
      <c r="AE41" s="524"/>
      <c r="AF41" s="525"/>
      <c r="AH41" s="108"/>
      <c r="AI41" s="95">
        <f t="shared" si="3"/>
        <v>100</v>
      </c>
    </row>
    <row r="42" spans="1:37" ht="13.5" customHeight="1">
      <c r="A42" s="494"/>
      <c r="B42" s="496"/>
      <c r="C42" s="136"/>
      <c r="D42" s="558" t="s">
        <v>1822</v>
      </c>
      <c r="E42" s="558"/>
      <c r="F42" s="558"/>
      <c r="G42" s="558"/>
      <c r="H42" s="558"/>
      <c r="I42" s="558"/>
      <c r="J42" s="558"/>
      <c r="K42" s="558"/>
      <c r="L42" s="558"/>
      <c r="M42" s="558"/>
      <c r="N42" s="559"/>
      <c r="O42" s="829"/>
      <c r="P42" s="824"/>
      <c r="Q42" s="542"/>
      <c r="R42" s="543"/>
      <c r="S42" s="515"/>
      <c r="T42" s="516"/>
      <c r="U42" s="475"/>
      <c r="V42" s="473"/>
      <c r="W42" s="473"/>
      <c r="X42" s="473"/>
      <c r="Y42" s="473"/>
      <c r="Z42" s="473"/>
      <c r="AA42" s="473"/>
      <c r="AB42" s="473"/>
      <c r="AC42" s="474"/>
      <c r="AD42" s="523"/>
      <c r="AE42" s="524"/>
      <c r="AF42" s="525"/>
      <c r="AH42" s="108"/>
      <c r="AI42" s="95">
        <f t="shared" si="3"/>
        <v>100</v>
      </c>
    </row>
    <row r="43" spans="1:37" ht="27" customHeight="1">
      <c r="A43" s="494"/>
      <c r="B43" s="496"/>
      <c r="C43" s="136"/>
      <c r="D43" s="874" t="s">
        <v>1823</v>
      </c>
      <c r="E43" s="874"/>
      <c r="F43" s="874"/>
      <c r="G43" s="874"/>
      <c r="H43" s="874"/>
      <c r="I43" s="874"/>
      <c r="J43" s="874"/>
      <c r="K43" s="874"/>
      <c r="L43" s="874"/>
      <c r="M43" s="874"/>
      <c r="N43" s="875"/>
      <c r="O43" s="829"/>
      <c r="P43" s="824"/>
      <c r="Q43" s="542"/>
      <c r="R43" s="543"/>
      <c r="S43" s="515"/>
      <c r="T43" s="516"/>
      <c r="U43" s="475"/>
      <c r="V43" s="473"/>
      <c r="W43" s="473"/>
      <c r="X43" s="473"/>
      <c r="Y43" s="473"/>
      <c r="Z43" s="473"/>
      <c r="AA43" s="473"/>
      <c r="AB43" s="473"/>
      <c r="AC43" s="474"/>
      <c r="AD43" s="523"/>
      <c r="AE43" s="524"/>
      <c r="AF43" s="525"/>
      <c r="AH43" s="108"/>
      <c r="AI43" s="95">
        <f t="shared" si="3"/>
        <v>100</v>
      </c>
      <c r="AK43" s="208"/>
    </row>
    <row r="44" spans="1:37" ht="27" customHeight="1">
      <c r="A44" s="688"/>
      <c r="B44" s="714"/>
      <c r="C44" s="120"/>
      <c r="D44" s="558" t="s">
        <v>1824</v>
      </c>
      <c r="E44" s="504"/>
      <c r="F44" s="504"/>
      <c r="G44" s="504"/>
      <c r="H44" s="504"/>
      <c r="I44" s="504"/>
      <c r="J44" s="504"/>
      <c r="K44" s="504"/>
      <c r="L44" s="504"/>
      <c r="M44" s="504"/>
      <c r="N44" s="505"/>
      <c r="O44" s="830"/>
      <c r="P44" s="826"/>
      <c r="Q44" s="542"/>
      <c r="R44" s="543"/>
      <c r="S44" s="517"/>
      <c r="T44" s="518"/>
      <c r="U44" s="475"/>
      <c r="V44" s="473"/>
      <c r="W44" s="473"/>
      <c r="X44" s="473"/>
      <c r="Y44" s="473"/>
      <c r="Z44" s="473"/>
      <c r="AA44" s="473"/>
      <c r="AB44" s="473"/>
      <c r="AC44" s="474"/>
      <c r="AD44" s="526"/>
      <c r="AE44" s="527"/>
      <c r="AF44" s="528"/>
      <c r="AH44" s="108"/>
      <c r="AI44" s="95">
        <f t="shared" si="3"/>
        <v>100</v>
      </c>
      <c r="AJ44" s="108">
        <f>SUM(AI40:AI44)</f>
        <v>500</v>
      </c>
    </row>
    <row r="45" spans="1:37" ht="13.5" customHeight="1">
      <c r="A45" s="536" t="s">
        <v>121</v>
      </c>
      <c r="B45" s="536"/>
      <c r="C45" s="536"/>
      <c r="D45" s="536"/>
      <c r="E45" s="536"/>
      <c r="F45" s="536"/>
      <c r="G45" s="536"/>
      <c r="H45" s="536"/>
      <c r="I45" s="536"/>
      <c r="J45" s="536"/>
      <c r="K45" s="536"/>
      <c r="L45" s="536"/>
      <c r="M45" s="536"/>
      <c r="N45" s="536"/>
      <c r="O45" s="529">
        <f>SUM(O29:P44)</f>
        <v>7</v>
      </c>
      <c r="P45" s="529"/>
      <c r="Q45" s="566"/>
      <c r="R45" s="567"/>
      <c r="S45" s="529">
        <f>SUM(S29:T44)</f>
        <v>0</v>
      </c>
      <c r="T45" s="529"/>
      <c r="U45" s="519"/>
      <c r="V45" s="519"/>
      <c r="W45" s="519"/>
      <c r="X45" s="519"/>
      <c r="Y45" s="519"/>
      <c r="Z45" s="519"/>
      <c r="AA45" s="519"/>
      <c r="AB45" s="519"/>
      <c r="AC45" s="519"/>
      <c r="AD45" s="453"/>
      <c r="AE45" s="453"/>
      <c r="AF45" s="453"/>
    </row>
    <row r="46" spans="1:37" ht="13.5" customHeight="1"/>
    <row r="47" spans="1:37" ht="13.5" customHeight="1">
      <c r="A47" s="498" t="s">
        <v>122</v>
      </c>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500"/>
    </row>
    <row r="48" spans="1:37" ht="13.5" customHeight="1">
      <c r="A48" s="615" t="s">
        <v>1768</v>
      </c>
      <c r="B48" s="616"/>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7"/>
    </row>
    <row r="49" spans="1:36" ht="13.5" customHeight="1"/>
    <row r="50" spans="1:36" ht="13.5" customHeight="1">
      <c r="A50" s="498" t="s">
        <v>223</v>
      </c>
      <c r="B50" s="499"/>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500"/>
    </row>
    <row r="51" spans="1:36" ht="13.5" customHeight="1">
      <c r="A51" s="615" t="s">
        <v>224</v>
      </c>
      <c r="B51" s="616"/>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7"/>
    </row>
    <row r="52" spans="1:36" ht="13.5" customHeight="1">
      <c r="A52" s="519" t="s">
        <v>103</v>
      </c>
      <c r="B52" s="519"/>
      <c r="C52" s="453" t="s">
        <v>104</v>
      </c>
      <c r="D52" s="453"/>
      <c r="E52" s="453"/>
      <c r="F52" s="453"/>
      <c r="G52" s="453"/>
      <c r="H52" s="453"/>
      <c r="I52" s="453"/>
      <c r="J52" s="453"/>
      <c r="K52" s="453"/>
      <c r="L52" s="453"/>
      <c r="M52" s="453"/>
      <c r="N52" s="453"/>
      <c r="O52" s="519" t="s">
        <v>105</v>
      </c>
      <c r="P52" s="519"/>
      <c r="Q52" s="513" t="s">
        <v>106</v>
      </c>
      <c r="R52" s="514"/>
      <c r="S52" s="529" t="s">
        <v>107</v>
      </c>
      <c r="T52" s="529"/>
      <c r="U52" s="453" t="s">
        <v>108</v>
      </c>
      <c r="V52" s="453"/>
      <c r="W52" s="453"/>
      <c r="X52" s="453"/>
      <c r="Y52" s="453"/>
      <c r="Z52" s="453"/>
      <c r="AA52" s="453"/>
      <c r="AB52" s="453"/>
      <c r="AC52" s="453"/>
      <c r="AD52" s="519" t="s">
        <v>109</v>
      </c>
      <c r="AE52" s="519"/>
      <c r="AF52" s="519"/>
    </row>
    <row r="53" spans="1:36" ht="13.5" customHeight="1">
      <c r="A53" s="519"/>
      <c r="B53" s="519"/>
      <c r="C53" s="453"/>
      <c r="D53" s="453"/>
      <c r="E53" s="453"/>
      <c r="F53" s="453"/>
      <c r="G53" s="453"/>
      <c r="H53" s="453"/>
      <c r="I53" s="453"/>
      <c r="J53" s="453"/>
      <c r="K53" s="453"/>
      <c r="L53" s="453"/>
      <c r="M53" s="453"/>
      <c r="N53" s="453"/>
      <c r="O53" s="519"/>
      <c r="P53" s="519"/>
      <c r="Q53" s="517"/>
      <c r="R53" s="518"/>
      <c r="S53" s="529"/>
      <c r="T53" s="529"/>
      <c r="U53" s="453"/>
      <c r="V53" s="453"/>
      <c r="W53" s="453"/>
      <c r="X53" s="453"/>
      <c r="Y53" s="453"/>
      <c r="Z53" s="453"/>
      <c r="AA53" s="453"/>
      <c r="AB53" s="453"/>
      <c r="AC53" s="453"/>
      <c r="AD53" s="519"/>
      <c r="AE53" s="519"/>
      <c r="AF53" s="519"/>
    </row>
    <row r="54" spans="1:36" ht="40.5" customHeight="1">
      <c r="A54" s="600" t="s">
        <v>1840</v>
      </c>
      <c r="B54" s="602"/>
      <c r="C54" s="607" t="s">
        <v>226</v>
      </c>
      <c r="D54" s="558"/>
      <c r="E54" s="558"/>
      <c r="F54" s="558"/>
      <c r="G54" s="558"/>
      <c r="H54" s="558"/>
      <c r="I54" s="558"/>
      <c r="J54" s="558"/>
      <c r="K54" s="558"/>
      <c r="L54" s="558"/>
      <c r="M54" s="558"/>
      <c r="N54" s="559"/>
      <c r="O54" s="513">
        <f>IF(Q54="N/A",0,IF(Q54="Answer all sub questions",3,IF(Q54="Yes",3,IF(Q54="Partial",3,IF(Q54="No",3,IF(Q54="",3))))))</f>
        <v>3</v>
      </c>
      <c r="P54" s="514"/>
      <c r="Q54" s="508" t="str">
        <f>IF(AJ61&gt;8,"Answer all sub questions",IF(AJ61=(7*1.001),"N/A",IF(AJ61&gt;=7,"Yes",IF(AJ61=6.006,"No",IF(AJ61=5.005,"No",IF(AJ61=4.004,"No",IF(AJ61=3.003,"No",IF(AJ61=2.002,"No",IF(AJ61=1.001,"No",IF(AJ61=0,"No",IF(AJ61&gt;=0.5,"Partial",IF(AJ61&lt;=6.5,"Partial"))))))))))))</f>
        <v>Answer all sub questions</v>
      </c>
      <c r="R54" s="509"/>
      <c r="S54" s="513">
        <f>IF(Q54="N/A",O54,IF(Q54="Answer all sub questions",0,IF(Q54="Yes",O54,IF(Q54="Partial",1,IF(Q54="No",0,IF(Q54="",0))))))</f>
        <v>0</v>
      </c>
      <c r="T54" s="514"/>
      <c r="U54" s="485"/>
      <c r="V54" s="485"/>
      <c r="W54" s="485"/>
      <c r="X54" s="485"/>
      <c r="Y54" s="485"/>
      <c r="Z54" s="485"/>
      <c r="AA54" s="485"/>
      <c r="AB54" s="485"/>
      <c r="AC54" s="485"/>
      <c r="AD54" s="771" t="s">
        <v>1326</v>
      </c>
      <c r="AE54" s="772"/>
      <c r="AF54" s="773"/>
      <c r="AH54" s="108"/>
    </row>
    <row r="55" spans="1:36" ht="13.5" customHeight="1">
      <c r="A55" s="494"/>
      <c r="B55" s="496"/>
      <c r="C55" s="169"/>
      <c r="D55" s="551" t="s">
        <v>1832</v>
      </c>
      <c r="E55" s="551"/>
      <c r="F55" s="551"/>
      <c r="G55" s="551"/>
      <c r="H55" s="551"/>
      <c r="I55" s="551"/>
      <c r="J55" s="551"/>
      <c r="K55" s="551"/>
      <c r="L55" s="551"/>
      <c r="M55" s="551"/>
      <c r="N55" s="455"/>
      <c r="O55" s="515"/>
      <c r="P55" s="516"/>
      <c r="Q55" s="542"/>
      <c r="R55" s="543"/>
      <c r="S55" s="515"/>
      <c r="T55" s="516"/>
      <c r="U55" s="485"/>
      <c r="V55" s="485"/>
      <c r="W55" s="485"/>
      <c r="X55" s="485"/>
      <c r="Y55" s="485"/>
      <c r="Z55" s="485"/>
      <c r="AA55" s="485"/>
      <c r="AB55" s="485"/>
      <c r="AC55" s="485"/>
      <c r="AD55" s="774"/>
      <c r="AE55" s="775"/>
      <c r="AF55" s="776"/>
      <c r="AH55" s="108"/>
      <c r="AI55" s="95">
        <f t="shared" ref="AI55:AI60" si="4">IF(Q55="",100,IF(Q55="Yes",1,IF(Q55="No",0,IF(Q55="Partial",0.5,IF(Q55="N/A",1.001)))))</f>
        <v>100</v>
      </c>
      <c r="AJ55" s="108"/>
    </row>
    <row r="56" spans="1:36" ht="13.5" customHeight="1">
      <c r="A56" s="494"/>
      <c r="B56" s="496"/>
      <c r="C56" s="169"/>
      <c r="D56" s="551" t="s">
        <v>1833</v>
      </c>
      <c r="E56" s="551"/>
      <c r="F56" s="551"/>
      <c r="G56" s="551"/>
      <c r="H56" s="551"/>
      <c r="I56" s="551"/>
      <c r="J56" s="551"/>
      <c r="K56" s="551"/>
      <c r="L56" s="551"/>
      <c r="M56" s="551"/>
      <c r="N56" s="455"/>
      <c r="O56" s="515"/>
      <c r="P56" s="516"/>
      <c r="Q56" s="542"/>
      <c r="R56" s="543"/>
      <c r="S56" s="515"/>
      <c r="T56" s="516"/>
      <c r="U56" s="485"/>
      <c r="V56" s="485"/>
      <c r="W56" s="485"/>
      <c r="X56" s="485"/>
      <c r="Y56" s="485"/>
      <c r="Z56" s="485"/>
      <c r="AA56" s="485"/>
      <c r="AB56" s="485"/>
      <c r="AC56" s="485"/>
      <c r="AD56" s="774"/>
      <c r="AE56" s="775"/>
      <c r="AF56" s="776"/>
      <c r="AH56" s="108"/>
      <c r="AI56" s="95">
        <f t="shared" si="4"/>
        <v>100</v>
      </c>
    </row>
    <row r="57" spans="1:36" ht="13.5" customHeight="1">
      <c r="A57" s="494"/>
      <c r="B57" s="496"/>
      <c r="C57" s="169"/>
      <c r="D57" s="558" t="s">
        <v>1834</v>
      </c>
      <c r="E57" s="558"/>
      <c r="F57" s="558"/>
      <c r="G57" s="558"/>
      <c r="H57" s="558"/>
      <c r="I57" s="558"/>
      <c r="J57" s="558"/>
      <c r="K57" s="558"/>
      <c r="L57" s="558"/>
      <c r="M57" s="558"/>
      <c r="N57" s="559"/>
      <c r="O57" s="515"/>
      <c r="P57" s="516"/>
      <c r="Q57" s="542"/>
      <c r="R57" s="543"/>
      <c r="S57" s="515"/>
      <c r="T57" s="516"/>
      <c r="U57" s="475"/>
      <c r="V57" s="473"/>
      <c r="W57" s="473"/>
      <c r="X57" s="473"/>
      <c r="Y57" s="473"/>
      <c r="Z57" s="473"/>
      <c r="AA57" s="473"/>
      <c r="AB57" s="473"/>
      <c r="AC57" s="474"/>
      <c r="AD57" s="774"/>
      <c r="AE57" s="775"/>
      <c r="AF57" s="776"/>
      <c r="AH57" s="108"/>
      <c r="AI57" s="95">
        <f t="shared" si="4"/>
        <v>100</v>
      </c>
    </row>
    <row r="58" spans="1:36" ht="26.25" customHeight="1">
      <c r="A58" s="494"/>
      <c r="B58" s="496"/>
      <c r="C58" s="169"/>
      <c r="D58" s="551" t="s">
        <v>1835</v>
      </c>
      <c r="E58" s="551"/>
      <c r="F58" s="551"/>
      <c r="G58" s="551"/>
      <c r="H58" s="551"/>
      <c r="I58" s="551"/>
      <c r="J58" s="551"/>
      <c r="K58" s="551"/>
      <c r="L58" s="551"/>
      <c r="M58" s="551"/>
      <c r="N58" s="455"/>
      <c r="O58" s="515"/>
      <c r="P58" s="516"/>
      <c r="Q58" s="542"/>
      <c r="R58" s="543"/>
      <c r="S58" s="515"/>
      <c r="T58" s="516"/>
      <c r="U58" s="485"/>
      <c r="V58" s="485"/>
      <c r="W58" s="485"/>
      <c r="X58" s="485"/>
      <c r="Y58" s="485"/>
      <c r="Z58" s="485"/>
      <c r="AA58" s="485"/>
      <c r="AB58" s="485"/>
      <c r="AC58" s="485"/>
      <c r="AD58" s="774"/>
      <c r="AE58" s="775"/>
      <c r="AF58" s="776"/>
      <c r="AH58" s="108"/>
      <c r="AI58" s="95">
        <f t="shared" si="4"/>
        <v>100</v>
      </c>
    </row>
    <row r="59" spans="1:36" ht="13.5" customHeight="1">
      <c r="A59" s="494"/>
      <c r="B59" s="496"/>
      <c r="C59" s="169"/>
      <c r="D59" s="551" t="s">
        <v>1816</v>
      </c>
      <c r="E59" s="551"/>
      <c r="F59" s="551"/>
      <c r="G59" s="551"/>
      <c r="H59" s="551"/>
      <c r="I59" s="551"/>
      <c r="J59" s="551"/>
      <c r="K59" s="551"/>
      <c r="L59" s="551"/>
      <c r="M59" s="551"/>
      <c r="N59" s="455"/>
      <c r="O59" s="515"/>
      <c r="P59" s="516"/>
      <c r="Q59" s="542"/>
      <c r="R59" s="543"/>
      <c r="S59" s="515"/>
      <c r="T59" s="516"/>
      <c r="U59" s="485"/>
      <c r="V59" s="485"/>
      <c r="W59" s="485"/>
      <c r="X59" s="485"/>
      <c r="Y59" s="485"/>
      <c r="Z59" s="485"/>
      <c r="AA59" s="485"/>
      <c r="AB59" s="485"/>
      <c r="AC59" s="485"/>
      <c r="AD59" s="774"/>
      <c r="AE59" s="775"/>
      <c r="AF59" s="776"/>
      <c r="AH59" s="108"/>
      <c r="AI59" s="95">
        <f t="shared" si="4"/>
        <v>100</v>
      </c>
    </row>
    <row r="60" spans="1:36" ht="13.5" customHeight="1">
      <c r="A60" s="494"/>
      <c r="B60" s="496"/>
      <c r="C60" s="169"/>
      <c r="D60" s="551" t="s">
        <v>1836</v>
      </c>
      <c r="E60" s="551"/>
      <c r="F60" s="551"/>
      <c r="G60" s="551"/>
      <c r="H60" s="551"/>
      <c r="I60" s="551"/>
      <c r="J60" s="551"/>
      <c r="K60" s="551"/>
      <c r="L60" s="551"/>
      <c r="M60" s="551"/>
      <c r="N60" s="455"/>
      <c r="O60" s="515"/>
      <c r="P60" s="516"/>
      <c r="Q60" s="542"/>
      <c r="R60" s="543"/>
      <c r="S60" s="515"/>
      <c r="T60" s="516"/>
      <c r="U60" s="485"/>
      <c r="V60" s="485"/>
      <c r="W60" s="485"/>
      <c r="X60" s="485"/>
      <c r="Y60" s="485"/>
      <c r="Z60" s="485"/>
      <c r="AA60" s="485"/>
      <c r="AB60" s="485"/>
      <c r="AC60" s="485"/>
      <c r="AD60" s="774"/>
      <c r="AE60" s="775"/>
      <c r="AF60" s="776"/>
      <c r="AH60" s="108"/>
      <c r="AI60" s="95">
        <f t="shared" si="4"/>
        <v>100</v>
      </c>
    </row>
    <row r="61" spans="1:36" ht="13.5" customHeight="1">
      <c r="A61" s="494"/>
      <c r="B61" s="496"/>
      <c r="C61" s="136"/>
      <c r="D61" s="558" t="s">
        <v>1745</v>
      </c>
      <c r="E61" s="558"/>
      <c r="F61" s="558"/>
      <c r="G61" s="558"/>
      <c r="H61" s="558"/>
      <c r="I61" s="558"/>
      <c r="J61" s="558"/>
      <c r="K61" s="558"/>
      <c r="L61" s="558"/>
      <c r="M61" s="558"/>
      <c r="N61" s="559"/>
      <c r="O61" s="515"/>
      <c r="P61" s="516"/>
      <c r="Q61" s="542"/>
      <c r="R61" s="543"/>
      <c r="S61" s="515"/>
      <c r="T61" s="516"/>
      <c r="U61" s="485"/>
      <c r="V61" s="485"/>
      <c r="W61" s="485"/>
      <c r="X61" s="485"/>
      <c r="Y61" s="485"/>
      <c r="Z61" s="485"/>
      <c r="AA61" s="485"/>
      <c r="AB61" s="485"/>
      <c r="AC61" s="485"/>
      <c r="AD61" s="774"/>
      <c r="AE61" s="775"/>
      <c r="AF61" s="776"/>
      <c r="AH61" s="108"/>
      <c r="AI61" s="95">
        <f>IF(Q61="",100,IF(Q61="Yes",1,IF(Q61="No",0,IF(Q61="Partial",0.5,IF(Q61="N/A",1.001)))))</f>
        <v>100</v>
      </c>
      <c r="AJ61" s="108">
        <f>SUM(AI55:AI61)</f>
        <v>700</v>
      </c>
    </row>
    <row r="62" spans="1:36" ht="27" customHeight="1">
      <c r="A62" s="688"/>
      <c r="B62" s="714"/>
      <c r="C62" s="780" t="s">
        <v>227</v>
      </c>
      <c r="D62" s="460"/>
      <c r="E62" s="460"/>
      <c r="F62" s="460"/>
      <c r="G62" s="460"/>
      <c r="H62" s="460"/>
      <c r="I62" s="460"/>
      <c r="J62" s="460"/>
      <c r="K62" s="460"/>
      <c r="L62" s="460"/>
      <c r="M62" s="460"/>
      <c r="N62" s="781"/>
      <c r="O62" s="517"/>
      <c r="P62" s="518"/>
      <c r="Q62" s="566"/>
      <c r="R62" s="567"/>
      <c r="S62" s="517"/>
      <c r="T62" s="518"/>
      <c r="U62" s="503"/>
      <c r="V62" s="504"/>
      <c r="W62" s="504"/>
      <c r="X62" s="504"/>
      <c r="Y62" s="504"/>
      <c r="Z62" s="504"/>
      <c r="AA62" s="504"/>
      <c r="AB62" s="504"/>
      <c r="AC62" s="505"/>
      <c r="AD62" s="777"/>
      <c r="AE62" s="778"/>
      <c r="AF62" s="779"/>
    </row>
    <row r="63" spans="1:36" ht="40.5" customHeight="1">
      <c r="A63" s="600" t="s">
        <v>1841</v>
      </c>
      <c r="B63" s="601"/>
      <c r="C63" s="815" t="s">
        <v>311</v>
      </c>
      <c r="D63" s="816"/>
      <c r="E63" s="816"/>
      <c r="F63" s="816"/>
      <c r="G63" s="816"/>
      <c r="H63" s="816"/>
      <c r="I63" s="816"/>
      <c r="J63" s="816"/>
      <c r="K63" s="816"/>
      <c r="L63" s="816"/>
      <c r="M63" s="816"/>
      <c r="N63" s="817"/>
      <c r="O63" s="627">
        <f>IF(Q63="N/A",0,IF(Q63="Answer all sub questions",3,IF(Q63="Yes",3,IF(Q63="Partial",3,IF(Q63="No",3,IF(Q63="",3))))))</f>
        <v>3</v>
      </c>
      <c r="P63" s="514"/>
      <c r="Q63" s="508" t="str">
        <f>IF(AJ68&gt;6,"Answer all sub questions",IF(AJ68=(5*1.001),"N/A",IF(AJ68&gt;=5,"Yes",IF(AJ68=4.004,"No",IF(AJ68=3.003,"No",IF(AJ68=2.002,"No",IF(AJ68=1.001,"No",IF(AJ68=0,"No",IF(AJ68&gt;=0.5,"Partial",IF(AJ68&lt;=4.5,"Partial"))))))))))</f>
        <v>Answer all sub questions</v>
      </c>
      <c r="R63" s="509"/>
      <c r="S63" s="513">
        <f>IF(Q63="N/A",O63,IF(Q63="Answer all sub questions",0,IF(Q63="Yes",O63,IF(Q63="Partial",1,IF(Q63="No",0,IF(Q63="",0))))))</f>
        <v>0</v>
      </c>
      <c r="T63" s="514"/>
      <c r="U63" s="475"/>
      <c r="V63" s="473"/>
      <c r="W63" s="473"/>
      <c r="X63" s="473"/>
      <c r="Y63" s="473"/>
      <c r="Z63" s="473"/>
      <c r="AA63" s="473"/>
      <c r="AB63" s="473"/>
      <c r="AC63" s="693"/>
      <c r="AD63" s="772" t="s">
        <v>748</v>
      </c>
      <c r="AE63" s="772"/>
      <c r="AF63" s="773"/>
      <c r="AH63" s="108"/>
    </row>
    <row r="64" spans="1:36" ht="13.5" customHeight="1">
      <c r="A64" s="494"/>
      <c r="B64" s="496"/>
      <c r="C64" s="120"/>
      <c r="D64" s="551" t="s">
        <v>1832</v>
      </c>
      <c r="E64" s="551"/>
      <c r="F64" s="551"/>
      <c r="G64" s="551"/>
      <c r="H64" s="551"/>
      <c r="I64" s="551"/>
      <c r="J64" s="551"/>
      <c r="K64" s="551"/>
      <c r="L64" s="551"/>
      <c r="M64" s="551"/>
      <c r="N64" s="455"/>
      <c r="O64" s="515"/>
      <c r="P64" s="516"/>
      <c r="Q64" s="542"/>
      <c r="R64" s="543"/>
      <c r="S64" s="515"/>
      <c r="T64" s="516"/>
      <c r="U64" s="475"/>
      <c r="V64" s="473"/>
      <c r="W64" s="473"/>
      <c r="X64" s="473"/>
      <c r="Y64" s="473"/>
      <c r="Z64" s="473"/>
      <c r="AA64" s="473"/>
      <c r="AB64" s="473"/>
      <c r="AC64" s="693"/>
      <c r="AD64" s="775"/>
      <c r="AE64" s="775"/>
      <c r="AF64" s="776"/>
      <c r="AH64" s="108"/>
      <c r="AI64" s="95">
        <f>IF(Q64="",100,IF(Q64="Yes",1,IF(Q64="No",0,IF(Q64="Partial",0.5,IF(Q64="N/A",1.001)))))</f>
        <v>100</v>
      </c>
    </row>
    <row r="65" spans="1:36" ht="13.5" customHeight="1">
      <c r="A65" s="494"/>
      <c r="B65" s="496"/>
      <c r="C65" s="120"/>
      <c r="D65" s="558" t="s">
        <v>1837</v>
      </c>
      <c r="E65" s="558"/>
      <c r="F65" s="558"/>
      <c r="G65" s="558"/>
      <c r="H65" s="558"/>
      <c r="I65" s="558"/>
      <c r="J65" s="558"/>
      <c r="K65" s="558"/>
      <c r="L65" s="558"/>
      <c r="M65" s="558"/>
      <c r="N65" s="559"/>
      <c r="O65" s="515"/>
      <c r="P65" s="516"/>
      <c r="Q65" s="542"/>
      <c r="R65" s="543"/>
      <c r="S65" s="515"/>
      <c r="T65" s="516"/>
      <c r="U65" s="79"/>
      <c r="V65" s="78"/>
      <c r="W65" s="78"/>
      <c r="X65" s="78"/>
      <c r="Y65" s="78"/>
      <c r="Z65" s="78"/>
      <c r="AA65" s="78"/>
      <c r="AB65" s="78"/>
      <c r="AC65" s="83"/>
      <c r="AD65" s="775"/>
      <c r="AE65" s="775"/>
      <c r="AF65" s="776"/>
      <c r="AH65" s="108"/>
      <c r="AI65" s="95">
        <f>IF(Q65="",100,IF(Q65="Yes",1,IF(Q65="No",0,IF(Q65="Partial",0.5,IF(Q65="N/A",1.001)))))</f>
        <v>100</v>
      </c>
    </row>
    <row r="66" spans="1:36" ht="13.5" customHeight="1">
      <c r="A66" s="494"/>
      <c r="B66" s="496"/>
      <c r="C66" s="120"/>
      <c r="D66" s="558" t="s">
        <v>1838</v>
      </c>
      <c r="E66" s="558"/>
      <c r="F66" s="558"/>
      <c r="G66" s="558"/>
      <c r="H66" s="558"/>
      <c r="I66" s="558"/>
      <c r="J66" s="558"/>
      <c r="K66" s="558"/>
      <c r="L66" s="558"/>
      <c r="M66" s="558"/>
      <c r="N66" s="559"/>
      <c r="O66" s="515"/>
      <c r="P66" s="516"/>
      <c r="Q66" s="542"/>
      <c r="R66" s="543"/>
      <c r="S66" s="515"/>
      <c r="T66" s="516"/>
      <c r="U66" s="475"/>
      <c r="V66" s="473"/>
      <c r="W66" s="473"/>
      <c r="X66" s="473"/>
      <c r="Y66" s="473"/>
      <c r="Z66" s="473"/>
      <c r="AA66" s="473"/>
      <c r="AB66" s="473"/>
      <c r="AC66" s="693"/>
      <c r="AD66" s="775"/>
      <c r="AE66" s="775"/>
      <c r="AF66" s="776"/>
      <c r="AH66" s="108"/>
      <c r="AI66" s="95">
        <f>IF(Q66="",100,IF(Q66="Yes",1,IF(Q66="No",0,IF(Q66="Partial",0.5,IF(Q66="N/A",1.001)))))</f>
        <v>100</v>
      </c>
    </row>
    <row r="67" spans="1:36" ht="13.5" customHeight="1">
      <c r="A67" s="494"/>
      <c r="B67" s="496"/>
      <c r="C67" s="135"/>
      <c r="D67" s="504" t="s">
        <v>1839</v>
      </c>
      <c r="E67" s="504"/>
      <c r="F67" s="504"/>
      <c r="G67" s="504"/>
      <c r="H67" s="504"/>
      <c r="I67" s="504"/>
      <c r="J67" s="504"/>
      <c r="K67" s="504"/>
      <c r="L67" s="504"/>
      <c r="M67" s="504"/>
      <c r="N67" s="505"/>
      <c r="O67" s="515"/>
      <c r="P67" s="516"/>
      <c r="Q67" s="542"/>
      <c r="R67" s="543"/>
      <c r="S67" s="515"/>
      <c r="T67" s="516"/>
      <c r="U67" s="475"/>
      <c r="V67" s="473"/>
      <c r="W67" s="473"/>
      <c r="X67" s="473"/>
      <c r="Y67" s="473"/>
      <c r="Z67" s="473"/>
      <c r="AA67" s="473"/>
      <c r="AB67" s="473"/>
      <c r="AC67" s="693"/>
      <c r="AD67" s="775"/>
      <c r="AE67" s="775"/>
      <c r="AF67" s="776"/>
      <c r="AH67" s="108"/>
      <c r="AI67" s="95">
        <f>IF(Q67="",100,IF(Q67="Yes",1,IF(Q67="No",0,IF(Q67="Partial",0.5,IF(Q67="N/A",1.001)))))</f>
        <v>100</v>
      </c>
    </row>
    <row r="68" spans="1:36" ht="13.5" customHeight="1">
      <c r="A68" s="494"/>
      <c r="B68" s="496"/>
      <c r="C68" s="120"/>
      <c r="D68" s="558" t="s">
        <v>1816</v>
      </c>
      <c r="E68" s="558"/>
      <c r="F68" s="558"/>
      <c r="G68" s="558"/>
      <c r="H68" s="558"/>
      <c r="I68" s="558"/>
      <c r="J68" s="558"/>
      <c r="K68" s="558"/>
      <c r="L68" s="558"/>
      <c r="M68" s="558"/>
      <c r="N68" s="559"/>
      <c r="O68" s="515"/>
      <c r="P68" s="516"/>
      <c r="Q68" s="542"/>
      <c r="R68" s="543"/>
      <c r="S68" s="515"/>
      <c r="T68" s="516"/>
      <c r="U68" s="475"/>
      <c r="V68" s="473"/>
      <c r="W68" s="473"/>
      <c r="X68" s="473"/>
      <c r="Y68" s="473"/>
      <c r="Z68" s="473"/>
      <c r="AA68" s="473"/>
      <c r="AB68" s="473"/>
      <c r="AC68" s="693"/>
      <c r="AD68" s="775"/>
      <c r="AE68" s="775"/>
      <c r="AF68" s="776"/>
      <c r="AH68" s="108"/>
      <c r="AI68" s="95">
        <f>IF(Q68="",100,IF(Q68="Yes",1,IF(Q68="No",0,IF(Q68="Partial",0.5,IF(Q68="N/A",1.001)))))</f>
        <v>100</v>
      </c>
      <c r="AJ68" s="108">
        <f>SUM(AI64:AI68)</f>
        <v>500</v>
      </c>
    </row>
    <row r="69" spans="1:36" ht="13.5" customHeight="1">
      <c r="A69" s="688"/>
      <c r="B69" s="714"/>
      <c r="C69" s="741" t="s">
        <v>230</v>
      </c>
      <c r="D69" s="742"/>
      <c r="E69" s="742"/>
      <c r="F69" s="742"/>
      <c r="G69" s="742"/>
      <c r="H69" s="742"/>
      <c r="I69" s="742"/>
      <c r="J69" s="742"/>
      <c r="K69" s="742"/>
      <c r="L69" s="742"/>
      <c r="M69" s="742"/>
      <c r="N69" s="743"/>
      <c r="O69" s="517"/>
      <c r="P69" s="518"/>
      <c r="Q69" s="566"/>
      <c r="R69" s="567"/>
      <c r="S69" s="517"/>
      <c r="T69" s="518"/>
      <c r="U69" s="591"/>
      <c r="V69" s="591"/>
      <c r="W69" s="591"/>
      <c r="X69" s="591"/>
      <c r="Y69" s="591"/>
      <c r="Z69" s="591"/>
      <c r="AA69" s="591"/>
      <c r="AB69" s="591"/>
      <c r="AC69" s="831"/>
      <c r="AD69" s="778"/>
      <c r="AE69" s="778"/>
      <c r="AF69" s="779"/>
    </row>
    <row r="70" spans="1:36" ht="13.5" customHeight="1">
      <c r="A70" s="536" t="s">
        <v>121</v>
      </c>
      <c r="B70" s="536"/>
      <c r="C70" s="536"/>
      <c r="D70" s="536"/>
      <c r="E70" s="536"/>
      <c r="F70" s="536"/>
      <c r="G70" s="536"/>
      <c r="H70" s="536"/>
      <c r="I70" s="536"/>
      <c r="J70" s="536"/>
      <c r="K70" s="536"/>
      <c r="L70" s="536"/>
      <c r="M70" s="536"/>
      <c r="N70" s="536"/>
      <c r="O70" s="529">
        <f>SUM(O54:P69)</f>
        <v>6</v>
      </c>
      <c r="P70" s="529"/>
      <c r="Q70" s="566"/>
      <c r="R70" s="567"/>
      <c r="S70" s="529">
        <f>SUM(S54:T69)</f>
        <v>0</v>
      </c>
      <c r="T70" s="529"/>
      <c r="U70" s="519"/>
      <c r="V70" s="519"/>
      <c r="W70" s="519"/>
      <c r="X70" s="519"/>
      <c r="Y70" s="519"/>
      <c r="Z70" s="519"/>
      <c r="AA70" s="519"/>
      <c r="AB70" s="519"/>
      <c r="AC70" s="519"/>
      <c r="AD70" s="453"/>
      <c r="AE70" s="453"/>
      <c r="AF70" s="453"/>
    </row>
    <row r="71" spans="1:36" ht="13.5" customHeight="1"/>
    <row r="72" spans="1:36" ht="13.5" customHeight="1">
      <c r="A72" s="498" t="s">
        <v>130</v>
      </c>
      <c r="B72" s="499"/>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500"/>
    </row>
    <row r="73" spans="1:36" ht="13.5" customHeight="1">
      <c r="A73" s="615" t="s">
        <v>131</v>
      </c>
      <c r="B73" s="616"/>
      <c r="C73" s="616"/>
      <c r="D73" s="616"/>
      <c r="E73" s="616"/>
      <c r="F73" s="616"/>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7"/>
    </row>
    <row r="74" spans="1:36" ht="13.5" customHeight="1">
      <c r="A74" s="519" t="s">
        <v>103</v>
      </c>
      <c r="B74" s="519"/>
      <c r="C74" s="453" t="s">
        <v>104</v>
      </c>
      <c r="D74" s="453"/>
      <c r="E74" s="453"/>
      <c r="F74" s="453"/>
      <c r="G74" s="453"/>
      <c r="H74" s="453"/>
      <c r="I74" s="453"/>
      <c r="J74" s="453"/>
      <c r="K74" s="453"/>
      <c r="L74" s="453"/>
      <c r="M74" s="453"/>
      <c r="N74" s="453"/>
      <c r="O74" s="519" t="s">
        <v>105</v>
      </c>
      <c r="P74" s="519"/>
      <c r="Q74" s="513" t="s">
        <v>106</v>
      </c>
      <c r="R74" s="514"/>
      <c r="S74" s="529" t="s">
        <v>107</v>
      </c>
      <c r="T74" s="529"/>
      <c r="U74" s="453" t="s">
        <v>108</v>
      </c>
      <c r="V74" s="453"/>
      <c r="W74" s="453"/>
      <c r="X74" s="453"/>
      <c r="Y74" s="453"/>
      <c r="Z74" s="453"/>
      <c r="AA74" s="453"/>
      <c r="AB74" s="453"/>
      <c r="AC74" s="453"/>
      <c r="AD74" s="519" t="s">
        <v>109</v>
      </c>
      <c r="AE74" s="519"/>
      <c r="AF74" s="519"/>
    </row>
    <row r="75" spans="1:36" ht="13.5" customHeight="1">
      <c r="A75" s="519"/>
      <c r="B75" s="519"/>
      <c r="C75" s="453"/>
      <c r="D75" s="453"/>
      <c r="E75" s="453"/>
      <c r="F75" s="453"/>
      <c r="G75" s="453"/>
      <c r="H75" s="453"/>
      <c r="I75" s="453"/>
      <c r="J75" s="453"/>
      <c r="K75" s="453"/>
      <c r="L75" s="453"/>
      <c r="M75" s="453"/>
      <c r="N75" s="453"/>
      <c r="O75" s="519"/>
      <c r="P75" s="519"/>
      <c r="Q75" s="517"/>
      <c r="R75" s="518"/>
      <c r="S75" s="529"/>
      <c r="T75" s="529"/>
      <c r="U75" s="453"/>
      <c r="V75" s="453"/>
      <c r="W75" s="453"/>
      <c r="X75" s="453"/>
      <c r="Y75" s="453"/>
      <c r="Z75" s="453"/>
      <c r="AA75" s="453"/>
      <c r="AB75" s="453"/>
      <c r="AC75" s="453"/>
      <c r="AD75" s="519"/>
      <c r="AE75" s="519"/>
      <c r="AF75" s="519"/>
    </row>
    <row r="76" spans="1:36" ht="27" customHeight="1">
      <c r="A76" s="449" t="s">
        <v>1842</v>
      </c>
      <c r="B76" s="449"/>
      <c r="C76" s="530" t="s">
        <v>1434</v>
      </c>
      <c r="D76" s="531"/>
      <c r="E76" s="531"/>
      <c r="F76" s="531"/>
      <c r="G76" s="531"/>
      <c r="H76" s="531"/>
      <c r="I76" s="531"/>
      <c r="J76" s="531"/>
      <c r="K76" s="531"/>
      <c r="L76" s="531"/>
      <c r="M76" s="531"/>
      <c r="N76" s="532"/>
      <c r="O76" s="529">
        <f>IF(Q76="N/A",0,IF(Q76="Yes",3,IF(Q76="Partial",3,IF(Q76="No",3,IF(Q76="",3)))))</f>
        <v>3</v>
      </c>
      <c r="P76" s="529"/>
      <c r="Q76" s="542"/>
      <c r="R76" s="543"/>
      <c r="S76" s="513">
        <f>IF(Q76="N/A",O76,IF(Q76="Yes",O76,IF(Q76="Partial",1,IF(Q76="No",0,IF(Q76="",0)))))</f>
        <v>0</v>
      </c>
      <c r="T76" s="514"/>
      <c r="U76" s="485"/>
      <c r="V76" s="485"/>
      <c r="W76" s="485"/>
      <c r="X76" s="485"/>
      <c r="Y76" s="485"/>
      <c r="Z76" s="485"/>
      <c r="AA76" s="485"/>
      <c r="AB76" s="485"/>
      <c r="AC76" s="485"/>
      <c r="AD76" s="638" t="s">
        <v>233</v>
      </c>
      <c r="AE76" s="638"/>
      <c r="AF76" s="638"/>
      <c r="AH76" s="108"/>
    </row>
    <row r="77" spans="1:36" ht="27" customHeight="1">
      <c r="A77" s="503" t="s">
        <v>1843</v>
      </c>
      <c r="B77" s="505"/>
      <c r="C77" s="506" t="s">
        <v>1435</v>
      </c>
      <c r="D77" s="794"/>
      <c r="E77" s="794"/>
      <c r="F77" s="794"/>
      <c r="G77" s="794"/>
      <c r="H77" s="794"/>
      <c r="I77" s="794"/>
      <c r="J77" s="794"/>
      <c r="K77" s="794"/>
      <c r="L77" s="794"/>
      <c r="M77" s="794"/>
      <c r="N77" s="507"/>
      <c r="O77" s="529">
        <f>IF(Q77="N/A",0,IF(Q77="Yes",2,IF(Q77="Partial",2,IF(Q77="No",2,IF(Q77="",2)))))</f>
        <v>2</v>
      </c>
      <c r="P77" s="529"/>
      <c r="Q77" s="542"/>
      <c r="R77" s="543"/>
      <c r="S77" s="513">
        <f>IF(Q77="N/A",O77,IF(Q77="Yes",O77,IF(Q77="Partial",1,IF(Q77="No",0,IF(Q77="",0)))))</f>
        <v>0</v>
      </c>
      <c r="T77" s="514"/>
      <c r="U77" s="477"/>
      <c r="V77" s="478"/>
      <c r="W77" s="478"/>
      <c r="X77" s="478"/>
      <c r="Y77" s="478"/>
      <c r="Z77" s="478"/>
      <c r="AA77" s="478"/>
      <c r="AB77" s="478"/>
      <c r="AC77" s="479"/>
      <c r="AD77" s="832" t="s">
        <v>233</v>
      </c>
      <c r="AE77" s="833"/>
      <c r="AF77" s="797"/>
      <c r="AH77" s="108"/>
    </row>
    <row r="78" spans="1:36" ht="13.5" customHeight="1">
      <c r="A78" s="536" t="s">
        <v>121</v>
      </c>
      <c r="B78" s="536"/>
      <c r="C78" s="536"/>
      <c r="D78" s="536"/>
      <c r="E78" s="536"/>
      <c r="F78" s="536"/>
      <c r="G78" s="536"/>
      <c r="H78" s="536"/>
      <c r="I78" s="536"/>
      <c r="J78" s="536"/>
      <c r="K78" s="536"/>
      <c r="L78" s="536"/>
      <c r="M78" s="536"/>
      <c r="N78" s="536"/>
      <c r="O78" s="529">
        <f>SUM(O76:P77)</f>
        <v>5</v>
      </c>
      <c r="P78" s="529"/>
      <c r="Q78" s="566"/>
      <c r="R78" s="567"/>
      <c r="S78" s="529">
        <f>SUM(S76:T77)</f>
        <v>0</v>
      </c>
      <c r="T78" s="529"/>
      <c r="U78" s="519"/>
      <c r="V78" s="519"/>
      <c r="W78" s="519"/>
      <c r="X78" s="519"/>
      <c r="Y78" s="519"/>
      <c r="Z78" s="519"/>
      <c r="AA78" s="519"/>
      <c r="AB78" s="519"/>
      <c r="AC78" s="519"/>
      <c r="AD78" s="453"/>
      <c r="AE78" s="453"/>
      <c r="AF78" s="453"/>
    </row>
    <row r="79" spans="1:36" ht="13.5" customHeight="1"/>
    <row r="80" spans="1:36" ht="13.5" customHeight="1">
      <c r="A80" s="498" t="s">
        <v>132</v>
      </c>
      <c r="B80" s="499"/>
      <c r="C80" s="499"/>
      <c r="D80" s="499"/>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500"/>
    </row>
    <row r="81" spans="1:37" ht="13.5" customHeight="1">
      <c r="A81" s="615" t="s">
        <v>133</v>
      </c>
      <c r="B81" s="616"/>
      <c r="C81" s="616"/>
      <c r="D81" s="616"/>
      <c r="E81" s="616"/>
      <c r="F81" s="61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7"/>
    </row>
    <row r="82" spans="1:37" ht="13.5" customHeight="1"/>
    <row r="83" spans="1:37" ht="13.5" customHeight="1">
      <c r="A83" s="498" t="s">
        <v>138</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500"/>
    </row>
    <row r="84" spans="1:37" ht="13.5" customHeight="1">
      <c r="A84" s="615" t="s">
        <v>1554</v>
      </c>
      <c r="B84" s="616"/>
      <c r="C84" s="616"/>
      <c r="D84" s="616"/>
      <c r="E84" s="616"/>
      <c r="F84" s="616"/>
      <c r="G84" s="616"/>
      <c r="H84" s="616"/>
      <c r="I84" s="616"/>
      <c r="J84" s="616"/>
      <c r="K84" s="616"/>
      <c r="L84" s="616"/>
      <c r="M84" s="616"/>
      <c r="N84" s="616"/>
      <c r="O84" s="616"/>
      <c r="P84" s="616"/>
      <c r="Q84" s="616"/>
      <c r="R84" s="616"/>
      <c r="S84" s="616"/>
      <c r="T84" s="616"/>
      <c r="U84" s="616"/>
      <c r="V84" s="616"/>
      <c r="W84" s="616"/>
      <c r="X84" s="616"/>
      <c r="Y84" s="616"/>
      <c r="Z84" s="616"/>
      <c r="AA84" s="616"/>
      <c r="AB84" s="616"/>
      <c r="AC84" s="616"/>
      <c r="AD84" s="616"/>
      <c r="AE84" s="616"/>
      <c r="AF84" s="617"/>
    </row>
    <row r="85" spans="1:37" ht="13.5" customHeight="1"/>
    <row r="86" spans="1:37" ht="13.5" customHeight="1">
      <c r="A86" s="498" t="s">
        <v>139</v>
      </c>
      <c r="B86" s="499"/>
      <c r="C86" s="499"/>
      <c r="D86" s="499"/>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500"/>
    </row>
    <row r="87" spans="1:37" ht="13.5" customHeight="1">
      <c r="A87" s="615" t="s">
        <v>140</v>
      </c>
      <c r="B87" s="616"/>
      <c r="C87" s="616"/>
      <c r="D87" s="616"/>
      <c r="E87" s="616"/>
      <c r="F87" s="616"/>
      <c r="G87" s="616"/>
      <c r="H87" s="616"/>
      <c r="I87" s="616"/>
      <c r="J87" s="616"/>
      <c r="K87" s="616"/>
      <c r="L87" s="616"/>
      <c r="M87" s="616"/>
      <c r="N87" s="616"/>
      <c r="O87" s="616"/>
      <c r="P87" s="616"/>
      <c r="Q87" s="616"/>
      <c r="R87" s="616"/>
      <c r="S87" s="616"/>
      <c r="T87" s="616"/>
      <c r="U87" s="616"/>
      <c r="V87" s="616"/>
      <c r="W87" s="616"/>
      <c r="X87" s="616"/>
      <c r="Y87" s="616"/>
      <c r="Z87" s="616"/>
      <c r="AA87" s="616"/>
      <c r="AB87" s="616"/>
      <c r="AC87" s="616"/>
      <c r="AD87" s="616"/>
      <c r="AE87" s="616"/>
      <c r="AF87" s="617"/>
    </row>
    <row r="88" spans="1:37" ht="13.5" customHeight="1">
      <c r="A88" s="519" t="s">
        <v>103</v>
      </c>
      <c r="B88" s="519"/>
      <c r="C88" s="453" t="s">
        <v>104</v>
      </c>
      <c r="D88" s="453"/>
      <c r="E88" s="453"/>
      <c r="F88" s="453"/>
      <c r="G88" s="453"/>
      <c r="H88" s="453"/>
      <c r="I88" s="453"/>
      <c r="J88" s="453"/>
      <c r="K88" s="453"/>
      <c r="L88" s="453"/>
      <c r="M88" s="453"/>
      <c r="N88" s="453"/>
      <c r="O88" s="519" t="s">
        <v>105</v>
      </c>
      <c r="P88" s="519"/>
      <c r="Q88" s="513" t="s">
        <v>106</v>
      </c>
      <c r="R88" s="514"/>
      <c r="S88" s="529" t="s">
        <v>107</v>
      </c>
      <c r="T88" s="529"/>
      <c r="U88" s="453" t="s">
        <v>108</v>
      </c>
      <c r="V88" s="453"/>
      <c r="W88" s="453"/>
      <c r="X88" s="453"/>
      <c r="Y88" s="453"/>
      <c r="Z88" s="453"/>
      <c r="AA88" s="453"/>
      <c r="AB88" s="453"/>
      <c r="AC88" s="453"/>
      <c r="AD88" s="519" t="s">
        <v>109</v>
      </c>
      <c r="AE88" s="519"/>
      <c r="AF88" s="519"/>
    </row>
    <row r="89" spans="1:37" ht="13.5" customHeight="1">
      <c r="A89" s="519"/>
      <c r="B89" s="519"/>
      <c r="C89" s="453"/>
      <c r="D89" s="453"/>
      <c r="E89" s="453"/>
      <c r="F89" s="453"/>
      <c r="G89" s="453"/>
      <c r="H89" s="453"/>
      <c r="I89" s="453"/>
      <c r="J89" s="453"/>
      <c r="K89" s="453"/>
      <c r="L89" s="453"/>
      <c r="M89" s="453"/>
      <c r="N89" s="453"/>
      <c r="O89" s="519"/>
      <c r="P89" s="519"/>
      <c r="Q89" s="517"/>
      <c r="R89" s="518"/>
      <c r="S89" s="529"/>
      <c r="T89" s="529"/>
      <c r="U89" s="453"/>
      <c r="V89" s="453"/>
      <c r="W89" s="453"/>
      <c r="X89" s="453"/>
      <c r="Y89" s="453"/>
      <c r="Z89" s="453"/>
      <c r="AA89" s="453"/>
      <c r="AB89" s="453"/>
      <c r="AC89" s="453"/>
      <c r="AD89" s="519"/>
      <c r="AE89" s="519"/>
      <c r="AF89" s="519"/>
    </row>
    <row r="90" spans="1:37" ht="40.5" customHeight="1">
      <c r="A90" s="449" t="s">
        <v>1846</v>
      </c>
      <c r="B90" s="503"/>
      <c r="C90" s="782" t="s">
        <v>1847</v>
      </c>
      <c r="D90" s="640"/>
      <c r="E90" s="640"/>
      <c r="F90" s="640"/>
      <c r="G90" s="640"/>
      <c r="H90" s="640"/>
      <c r="I90" s="640"/>
      <c r="J90" s="640"/>
      <c r="K90" s="640"/>
      <c r="L90" s="640"/>
      <c r="M90" s="640"/>
      <c r="N90" s="641"/>
      <c r="O90" s="627">
        <f>IF(Q90="N/A",0,IF(Q90="Answer all sub questions",2,IF(Q90="Yes",2,IF(Q90="Partial",2,IF(Q90="No",2,IF(Q90="",2))))))</f>
        <v>2</v>
      </c>
      <c r="P90" s="514"/>
      <c r="Q90" s="508" t="str">
        <f>IF(AJ92&gt;3,"Answer all sub questions",IF(AJ92=(2*1.001),"N/A",IF(AJ92&gt;=2,"Yes",IF(AJ92=1.001,"No",IF(AJ92=0,"No",IF(AJ92&gt;=0.5,"Partial",IF(AJ92&lt;=1.5,"Partial")))))))</f>
        <v>Answer all sub questions</v>
      </c>
      <c r="R90" s="509"/>
      <c r="S90" s="513">
        <f>IF(Q90="N/A",O90,IF(Q90="Answer all sub questions",0,IF(Q90="Yes",O90,IF(Q90="Partial",1,IF(Q90="No",0,IF(Q90="",0))))))</f>
        <v>0</v>
      </c>
      <c r="T90" s="514"/>
      <c r="U90" s="475"/>
      <c r="V90" s="473"/>
      <c r="W90" s="473"/>
      <c r="X90" s="473"/>
      <c r="Y90" s="473"/>
      <c r="Z90" s="473"/>
      <c r="AA90" s="473"/>
      <c r="AB90" s="473"/>
      <c r="AC90" s="693"/>
      <c r="AD90" s="564" t="s">
        <v>926</v>
      </c>
      <c r="AE90" s="725"/>
      <c r="AF90" s="725"/>
      <c r="AH90" s="108"/>
      <c r="AK90" s="208"/>
    </row>
    <row r="91" spans="1:37" ht="13.5" customHeight="1">
      <c r="A91" s="449"/>
      <c r="B91" s="503"/>
      <c r="C91" s="162"/>
      <c r="D91" s="690" t="s">
        <v>1436</v>
      </c>
      <c r="E91" s="504"/>
      <c r="F91" s="504"/>
      <c r="G91" s="504"/>
      <c r="H91" s="504"/>
      <c r="I91" s="504"/>
      <c r="J91" s="504"/>
      <c r="K91" s="504"/>
      <c r="L91" s="504"/>
      <c r="M91" s="504"/>
      <c r="N91" s="730"/>
      <c r="O91" s="651"/>
      <c r="P91" s="516"/>
      <c r="Q91" s="542"/>
      <c r="R91" s="543"/>
      <c r="S91" s="515"/>
      <c r="T91" s="516"/>
      <c r="U91" s="715"/>
      <c r="V91" s="716"/>
      <c r="W91" s="716"/>
      <c r="X91" s="716"/>
      <c r="Y91" s="716"/>
      <c r="Z91" s="716"/>
      <c r="AA91" s="716"/>
      <c r="AB91" s="716"/>
      <c r="AC91" s="724"/>
      <c r="AD91" s="564"/>
      <c r="AE91" s="725"/>
      <c r="AF91" s="725"/>
      <c r="AH91" s="108"/>
      <c r="AI91" s="95">
        <f>IF(Q91="",100,IF(Q91="Yes",1,IF(Q91="No",0,IF(Q91="Partial",0.5,IF(Q91="N/A",1.001)))))</f>
        <v>100</v>
      </c>
    </row>
    <row r="92" spans="1:37" ht="13.5" customHeight="1">
      <c r="A92" s="449"/>
      <c r="B92" s="503"/>
      <c r="C92" s="162"/>
      <c r="D92" s="690" t="s">
        <v>1437</v>
      </c>
      <c r="E92" s="504"/>
      <c r="F92" s="504"/>
      <c r="G92" s="504"/>
      <c r="H92" s="504"/>
      <c r="I92" s="504"/>
      <c r="J92" s="504"/>
      <c r="K92" s="504"/>
      <c r="L92" s="504"/>
      <c r="M92" s="504"/>
      <c r="N92" s="730"/>
      <c r="O92" s="651"/>
      <c r="P92" s="516"/>
      <c r="Q92" s="542"/>
      <c r="R92" s="543"/>
      <c r="S92" s="515"/>
      <c r="T92" s="516"/>
      <c r="U92" s="475"/>
      <c r="V92" s="473"/>
      <c r="W92" s="473"/>
      <c r="X92" s="473"/>
      <c r="Y92" s="473"/>
      <c r="Z92" s="473"/>
      <c r="AA92" s="473"/>
      <c r="AB92" s="473"/>
      <c r="AC92" s="693"/>
      <c r="AD92" s="564"/>
      <c r="AE92" s="725"/>
      <c r="AF92" s="725"/>
      <c r="AH92" s="108"/>
      <c r="AI92" s="95">
        <f>IF(Q92="",100,IF(Q92="Yes",1,IF(Q92="No",0,IF(Q92="Partial",0.5,IF(Q92="N/A",1.001)))))</f>
        <v>100</v>
      </c>
      <c r="AJ92" s="108">
        <f>SUM(AI91:AI92)</f>
        <v>200</v>
      </c>
    </row>
    <row r="93" spans="1:37" ht="13.5" customHeight="1">
      <c r="A93" s="536" t="s">
        <v>121</v>
      </c>
      <c r="B93" s="536"/>
      <c r="C93" s="787"/>
      <c r="D93" s="787"/>
      <c r="E93" s="787"/>
      <c r="F93" s="787"/>
      <c r="G93" s="787"/>
      <c r="H93" s="787"/>
      <c r="I93" s="787"/>
      <c r="J93" s="787"/>
      <c r="K93" s="787"/>
      <c r="L93" s="787"/>
      <c r="M93" s="787"/>
      <c r="N93" s="787"/>
      <c r="O93" s="529">
        <f>SUM(O90:P92)</f>
        <v>2</v>
      </c>
      <c r="P93" s="529"/>
      <c r="Q93" s="566"/>
      <c r="R93" s="567"/>
      <c r="S93" s="529">
        <f>SUM(S90:T92)</f>
        <v>0</v>
      </c>
      <c r="T93" s="529"/>
      <c r="U93" s="519"/>
      <c r="V93" s="519"/>
      <c r="W93" s="519"/>
      <c r="X93" s="519"/>
      <c r="Y93" s="519"/>
      <c r="Z93" s="519"/>
      <c r="AA93" s="519"/>
      <c r="AB93" s="519"/>
      <c r="AC93" s="519"/>
      <c r="AD93" s="453"/>
      <c r="AE93" s="453"/>
      <c r="AF93" s="453"/>
    </row>
    <row r="94" spans="1:37" ht="13.5" customHeight="1"/>
    <row r="95" spans="1:37" ht="13.5" customHeight="1">
      <c r="A95" s="498" t="s">
        <v>144</v>
      </c>
      <c r="B95" s="499"/>
      <c r="C95" s="499"/>
      <c r="D95" s="499"/>
      <c r="E95" s="499"/>
      <c r="F95" s="499"/>
      <c r="G95" s="499"/>
      <c r="H95" s="499"/>
      <c r="I95" s="499"/>
      <c r="J95" s="499"/>
      <c r="K95" s="499"/>
      <c r="L95" s="499"/>
      <c r="M95" s="499"/>
      <c r="N95" s="499"/>
      <c r="O95" s="499"/>
      <c r="P95" s="499"/>
      <c r="Q95" s="499"/>
      <c r="R95" s="499"/>
      <c r="S95" s="499"/>
      <c r="T95" s="499"/>
      <c r="U95" s="499"/>
      <c r="V95" s="499"/>
      <c r="W95" s="499"/>
      <c r="X95" s="499"/>
      <c r="Y95" s="499"/>
      <c r="Z95" s="499"/>
      <c r="AA95" s="499"/>
      <c r="AB95" s="499"/>
      <c r="AC95" s="499"/>
      <c r="AD95" s="499"/>
      <c r="AE95" s="499"/>
      <c r="AF95" s="500"/>
    </row>
    <row r="96" spans="1:37" ht="13.5" customHeight="1">
      <c r="A96" s="615" t="s">
        <v>145</v>
      </c>
      <c r="B96" s="616"/>
      <c r="C96" s="616"/>
      <c r="D96" s="616"/>
      <c r="E96" s="616"/>
      <c r="F96" s="616"/>
      <c r="G96" s="616"/>
      <c r="H96" s="616"/>
      <c r="I96" s="616"/>
      <c r="J96" s="616"/>
      <c r="K96" s="616"/>
      <c r="L96" s="616"/>
      <c r="M96" s="616"/>
      <c r="N96" s="616"/>
      <c r="O96" s="616"/>
      <c r="P96" s="616"/>
      <c r="Q96" s="616"/>
      <c r="R96" s="616"/>
      <c r="S96" s="616"/>
      <c r="T96" s="616"/>
      <c r="U96" s="616"/>
      <c r="V96" s="616"/>
      <c r="W96" s="616"/>
      <c r="X96" s="616"/>
      <c r="Y96" s="616"/>
      <c r="Z96" s="616"/>
      <c r="AA96" s="616"/>
      <c r="AB96" s="616"/>
      <c r="AC96" s="616"/>
      <c r="AD96" s="616"/>
      <c r="AE96" s="616"/>
      <c r="AF96" s="617"/>
    </row>
    <row r="97" spans="1:37" ht="13.5" customHeight="1">
      <c r="A97" s="519" t="s">
        <v>103</v>
      </c>
      <c r="B97" s="519"/>
      <c r="C97" s="453" t="s">
        <v>104</v>
      </c>
      <c r="D97" s="453"/>
      <c r="E97" s="453"/>
      <c r="F97" s="453"/>
      <c r="G97" s="453"/>
      <c r="H97" s="453"/>
      <c r="I97" s="453"/>
      <c r="J97" s="453"/>
      <c r="K97" s="453"/>
      <c r="L97" s="453"/>
      <c r="M97" s="453"/>
      <c r="N97" s="453"/>
      <c r="O97" s="519" t="s">
        <v>105</v>
      </c>
      <c r="P97" s="519"/>
      <c r="Q97" s="513" t="s">
        <v>106</v>
      </c>
      <c r="R97" s="514"/>
      <c r="S97" s="529" t="s">
        <v>107</v>
      </c>
      <c r="T97" s="529"/>
      <c r="U97" s="453" t="s">
        <v>108</v>
      </c>
      <c r="V97" s="453"/>
      <c r="W97" s="453"/>
      <c r="X97" s="453"/>
      <c r="Y97" s="453"/>
      <c r="Z97" s="453"/>
      <c r="AA97" s="453"/>
      <c r="AB97" s="453"/>
      <c r="AC97" s="453"/>
      <c r="AD97" s="519" t="s">
        <v>109</v>
      </c>
      <c r="AE97" s="519"/>
      <c r="AF97" s="519"/>
    </row>
    <row r="98" spans="1:37" ht="13.5" customHeight="1">
      <c r="A98" s="519"/>
      <c r="B98" s="519"/>
      <c r="C98" s="453"/>
      <c r="D98" s="453"/>
      <c r="E98" s="453"/>
      <c r="F98" s="453"/>
      <c r="G98" s="453"/>
      <c r="H98" s="453"/>
      <c r="I98" s="453"/>
      <c r="J98" s="453"/>
      <c r="K98" s="453"/>
      <c r="L98" s="453"/>
      <c r="M98" s="453"/>
      <c r="N98" s="453"/>
      <c r="O98" s="519"/>
      <c r="P98" s="519"/>
      <c r="Q98" s="517"/>
      <c r="R98" s="518"/>
      <c r="S98" s="529"/>
      <c r="T98" s="529"/>
      <c r="U98" s="453"/>
      <c r="V98" s="453"/>
      <c r="W98" s="453"/>
      <c r="X98" s="453"/>
      <c r="Y98" s="453"/>
      <c r="Z98" s="453"/>
      <c r="AA98" s="453"/>
      <c r="AB98" s="453"/>
      <c r="AC98" s="453"/>
      <c r="AD98" s="519"/>
      <c r="AE98" s="519"/>
      <c r="AF98" s="519"/>
    </row>
    <row r="99" spans="1:37" ht="13.5" customHeight="1">
      <c r="A99" s="453" t="s">
        <v>146</v>
      </c>
      <c r="B99" s="453"/>
      <c r="C99" s="453"/>
      <c r="D99" s="453"/>
      <c r="E99" s="453"/>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row>
    <row r="100" spans="1:37" ht="40.5" customHeight="1">
      <c r="A100" s="503" t="s">
        <v>1848</v>
      </c>
      <c r="B100" s="505"/>
      <c r="C100" s="907" t="s">
        <v>1441</v>
      </c>
      <c r="D100" s="891"/>
      <c r="E100" s="891"/>
      <c r="F100" s="891"/>
      <c r="G100" s="891"/>
      <c r="H100" s="891"/>
      <c r="I100" s="891"/>
      <c r="J100" s="891"/>
      <c r="K100" s="891"/>
      <c r="L100" s="891"/>
      <c r="M100" s="891"/>
      <c r="N100" s="892"/>
      <c r="O100" s="529">
        <f>IF(Q100="N/A",0,IF(Q100="Yes",2,IF(Q100="Partial",2,IF(Q100="No",2,IF(Q100="",2)))))</f>
        <v>2</v>
      </c>
      <c r="P100" s="529"/>
      <c r="Q100" s="542"/>
      <c r="R100" s="543"/>
      <c r="S100" s="513">
        <f t="shared" ref="S100:S105" si="5">IF(Q100="N/A",O100,IF(Q100="Yes",O100,IF(Q100="Partial",1,IF(Q100="No",0,IF(Q100="",0)))))</f>
        <v>0</v>
      </c>
      <c r="T100" s="514"/>
      <c r="U100" s="477"/>
      <c r="V100" s="478"/>
      <c r="W100" s="478"/>
      <c r="X100" s="478"/>
      <c r="Y100" s="478"/>
      <c r="Z100" s="478"/>
      <c r="AA100" s="478"/>
      <c r="AB100" s="478"/>
      <c r="AC100" s="479"/>
      <c r="AD100" s="832" t="s">
        <v>233</v>
      </c>
      <c r="AE100" s="833"/>
      <c r="AF100" s="797"/>
      <c r="AH100" s="108"/>
      <c r="AK100" s="208"/>
    </row>
    <row r="101" spans="1:37" ht="13.5" customHeight="1">
      <c r="A101" s="503" t="s">
        <v>1849</v>
      </c>
      <c r="B101" s="505"/>
      <c r="C101" s="906" t="s">
        <v>1442</v>
      </c>
      <c r="D101" s="531"/>
      <c r="E101" s="531"/>
      <c r="F101" s="531"/>
      <c r="G101" s="531"/>
      <c r="H101" s="531"/>
      <c r="I101" s="531"/>
      <c r="J101" s="531"/>
      <c r="K101" s="531"/>
      <c r="L101" s="531"/>
      <c r="M101" s="531"/>
      <c r="N101" s="532"/>
      <c r="O101" s="529">
        <f t="shared" ref="O101:O105" si="6">IF(Q101="N/A",0,IF(Q101="Yes",2,IF(Q101="Partial",2,IF(Q101="No",2,IF(Q101="",2)))))</f>
        <v>2</v>
      </c>
      <c r="P101" s="529"/>
      <c r="Q101" s="542"/>
      <c r="R101" s="543"/>
      <c r="S101" s="513">
        <f t="shared" si="5"/>
        <v>0</v>
      </c>
      <c r="T101" s="514"/>
      <c r="U101" s="477"/>
      <c r="V101" s="478"/>
      <c r="W101" s="478"/>
      <c r="X101" s="478"/>
      <c r="Y101" s="478"/>
      <c r="Z101" s="478"/>
      <c r="AA101" s="478"/>
      <c r="AB101" s="478"/>
      <c r="AC101" s="479"/>
      <c r="AD101" s="832" t="s">
        <v>233</v>
      </c>
      <c r="AE101" s="833"/>
      <c r="AF101" s="797"/>
      <c r="AH101" s="108"/>
      <c r="AK101" s="211"/>
    </row>
    <row r="102" spans="1:37" ht="27" customHeight="1">
      <c r="A102" s="503" t="s">
        <v>1850</v>
      </c>
      <c r="B102" s="505"/>
      <c r="C102" s="530" t="s">
        <v>1619</v>
      </c>
      <c r="D102" s="531"/>
      <c r="E102" s="531"/>
      <c r="F102" s="531"/>
      <c r="G102" s="531"/>
      <c r="H102" s="531"/>
      <c r="I102" s="531"/>
      <c r="J102" s="531"/>
      <c r="K102" s="531"/>
      <c r="L102" s="531"/>
      <c r="M102" s="531"/>
      <c r="N102" s="532"/>
      <c r="O102" s="529">
        <f t="shared" si="6"/>
        <v>2</v>
      </c>
      <c r="P102" s="529"/>
      <c r="Q102" s="542"/>
      <c r="R102" s="543"/>
      <c r="S102" s="513">
        <f t="shared" si="5"/>
        <v>0</v>
      </c>
      <c r="T102" s="514"/>
      <c r="U102" s="477"/>
      <c r="V102" s="478"/>
      <c r="W102" s="478"/>
      <c r="X102" s="478"/>
      <c r="Y102" s="478"/>
      <c r="Z102" s="478"/>
      <c r="AA102" s="478"/>
      <c r="AB102" s="478"/>
      <c r="AC102" s="479"/>
      <c r="AD102" s="832" t="s">
        <v>233</v>
      </c>
      <c r="AE102" s="833"/>
      <c r="AF102" s="797"/>
      <c r="AH102" s="108"/>
      <c r="AK102" s="208"/>
    </row>
    <row r="103" spans="1:37" s="212" customFormat="1" ht="27" customHeight="1">
      <c r="A103" s="876" t="s">
        <v>1851</v>
      </c>
      <c r="B103" s="877"/>
      <c r="C103" s="905" t="s">
        <v>1440</v>
      </c>
      <c r="D103" s="891"/>
      <c r="E103" s="891"/>
      <c r="F103" s="891"/>
      <c r="G103" s="891"/>
      <c r="H103" s="891"/>
      <c r="I103" s="891"/>
      <c r="J103" s="891"/>
      <c r="K103" s="891"/>
      <c r="L103" s="891"/>
      <c r="M103" s="891"/>
      <c r="N103" s="892"/>
      <c r="O103" s="890">
        <f t="shared" si="6"/>
        <v>2</v>
      </c>
      <c r="P103" s="890"/>
      <c r="Q103" s="898"/>
      <c r="R103" s="899"/>
      <c r="S103" s="900">
        <f t="shared" si="5"/>
        <v>0</v>
      </c>
      <c r="T103" s="901"/>
      <c r="U103" s="902"/>
      <c r="V103" s="903"/>
      <c r="W103" s="903"/>
      <c r="X103" s="903"/>
      <c r="Y103" s="903"/>
      <c r="Z103" s="903"/>
      <c r="AA103" s="903"/>
      <c r="AB103" s="903"/>
      <c r="AC103" s="904"/>
      <c r="AD103" s="832" t="s">
        <v>233</v>
      </c>
      <c r="AE103" s="833"/>
      <c r="AF103" s="797"/>
      <c r="AH103" s="213"/>
      <c r="AK103" s="214"/>
    </row>
    <row r="104" spans="1:37" s="212" customFormat="1" ht="27" customHeight="1">
      <c r="A104" s="876" t="s">
        <v>1852</v>
      </c>
      <c r="B104" s="877"/>
      <c r="C104" s="905" t="s">
        <v>1438</v>
      </c>
      <c r="D104" s="891"/>
      <c r="E104" s="891"/>
      <c r="F104" s="891"/>
      <c r="G104" s="891"/>
      <c r="H104" s="891"/>
      <c r="I104" s="891"/>
      <c r="J104" s="891"/>
      <c r="K104" s="891"/>
      <c r="L104" s="891"/>
      <c r="M104" s="891"/>
      <c r="N104" s="892"/>
      <c r="O104" s="890">
        <f t="shared" si="6"/>
        <v>2</v>
      </c>
      <c r="P104" s="890"/>
      <c r="Q104" s="898"/>
      <c r="R104" s="899"/>
      <c r="S104" s="900">
        <f t="shared" si="5"/>
        <v>0</v>
      </c>
      <c r="T104" s="901"/>
      <c r="U104" s="902"/>
      <c r="V104" s="903"/>
      <c r="W104" s="903"/>
      <c r="X104" s="903"/>
      <c r="Y104" s="903"/>
      <c r="Z104" s="903"/>
      <c r="AA104" s="903"/>
      <c r="AB104" s="903"/>
      <c r="AC104" s="904"/>
      <c r="AD104" s="832" t="s">
        <v>233</v>
      </c>
      <c r="AE104" s="833"/>
      <c r="AF104" s="797"/>
      <c r="AH104" s="213"/>
      <c r="AK104" s="214"/>
    </row>
    <row r="105" spans="1:37" s="212" customFormat="1" ht="27" customHeight="1">
      <c r="A105" s="876" t="s">
        <v>1853</v>
      </c>
      <c r="B105" s="877"/>
      <c r="C105" s="905" t="s">
        <v>1439</v>
      </c>
      <c r="D105" s="891"/>
      <c r="E105" s="891"/>
      <c r="F105" s="891"/>
      <c r="G105" s="891"/>
      <c r="H105" s="891"/>
      <c r="I105" s="891"/>
      <c r="J105" s="891"/>
      <c r="K105" s="891"/>
      <c r="L105" s="891"/>
      <c r="M105" s="891"/>
      <c r="N105" s="892"/>
      <c r="O105" s="890">
        <f t="shared" si="6"/>
        <v>2</v>
      </c>
      <c r="P105" s="890"/>
      <c r="Q105" s="898"/>
      <c r="R105" s="899"/>
      <c r="S105" s="900">
        <f t="shared" si="5"/>
        <v>0</v>
      </c>
      <c r="T105" s="901"/>
      <c r="U105" s="902"/>
      <c r="V105" s="903"/>
      <c r="W105" s="903"/>
      <c r="X105" s="903"/>
      <c r="Y105" s="903"/>
      <c r="Z105" s="903"/>
      <c r="AA105" s="903"/>
      <c r="AB105" s="903"/>
      <c r="AC105" s="904"/>
      <c r="AD105" s="832" t="s">
        <v>233</v>
      </c>
      <c r="AE105" s="833"/>
      <c r="AF105" s="797"/>
      <c r="AH105" s="213"/>
      <c r="AK105" s="214"/>
    </row>
    <row r="106" spans="1:37" ht="13.5" customHeight="1">
      <c r="A106" s="597" t="s">
        <v>243</v>
      </c>
      <c r="B106" s="598"/>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8"/>
      <c r="Y106" s="598"/>
      <c r="Z106" s="598"/>
      <c r="AA106" s="598"/>
      <c r="AB106" s="598"/>
      <c r="AC106" s="598"/>
      <c r="AD106" s="598"/>
      <c r="AE106" s="598"/>
      <c r="AF106" s="599"/>
    </row>
    <row r="107" spans="1:37" ht="40.5" customHeight="1">
      <c r="A107" s="600" t="s">
        <v>1854</v>
      </c>
      <c r="B107" s="601"/>
      <c r="C107" s="886" t="s">
        <v>1932</v>
      </c>
      <c r="D107" s="913"/>
      <c r="E107" s="913"/>
      <c r="F107" s="913"/>
      <c r="G107" s="913"/>
      <c r="H107" s="913"/>
      <c r="I107" s="913"/>
      <c r="J107" s="913"/>
      <c r="K107" s="913"/>
      <c r="L107" s="913"/>
      <c r="M107" s="913"/>
      <c r="N107" s="914"/>
      <c r="O107" s="901">
        <f>IF(Q107="N/A",0,IF(Q107="Answer all sub questions",3,IF(Q107="Yes",3,IF(Q107="Partial",3,IF(Q107="No",3,IF(Q107="",3))))))</f>
        <v>3</v>
      </c>
      <c r="P107" s="915"/>
      <c r="Q107" s="916" t="str">
        <f>IF(AJ111&gt;3,"Answer all sub questions",IF(AJ111=(2*1.001),"N/A",IF(AJ111&gt;=2,"Yes",IF(AJ111=1.001,"No",IF(AJ111=0,"No",IF(AJ111&gt;=0.5,"Partial",IF(AJ111&lt;=1.5,"Partial")))))))</f>
        <v>Answer all sub questions</v>
      </c>
      <c r="R107" s="917"/>
      <c r="S107" s="890">
        <f>IF(Q107="N/A",O107,IF(Q107="Answer all sub questions",0,IF(Q107="Yes",O107,IF(Q107="Partial",1,IF(Q107="No",0,IF(Q107="",0))))))</f>
        <v>0</v>
      </c>
      <c r="T107" s="890"/>
      <c r="U107" s="918"/>
      <c r="V107" s="919"/>
      <c r="W107" s="919"/>
      <c r="X107" s="919"/>
      <c r="Y107" s="919"/>
      <c r="Z107" s="919"/>
      <c r="AA107" s="919"/>
      <c r="AB107" s="919"/>
      <c r="AC107" s="920"/>
      <c r="AD107" s="520" t="s">
        <v>152</v>
      </c>
      <c r="AE107" s="521"/>
      <c r="AF107" s="522"/>
      <c r="AH107" s="108"/>
      <c r="AK107" s="208"/>
    </row>
    <row r="108" spans="1:37" ht="13.5" customHeight="1">
      <c r="A108" s="494"/>
      <c r="B108" s="692"/>
      <c r="C108" s="215"/>
      <c r="D108" s="921" t="s">
        <v>1443</v>
      </c>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2"/>
      <c r="AD108" s="523"/>
      <c r="AE108" s="524"/>
      <c r="AF108" s="525"/>
    </row>
    <row r="109" spans="1:37" ht="40.5" customHeight="1">
      <c r="A109" s="494"/>
      <c r="B109" s="692"/>
      <c r="C109" s="215"/>
      <c r="D109" s="874" t="s">
        <v>1613</v>
      </c>
      <c r="E109" s="874"/>
      <c r="F109" s="874"/>
      <c r="G109" s="874"/>
      <c r="H109" s="874"/>
      <c r="I109" s="874"/>
      <c r="J109" s="874"/>
      <c r="K109" s="874"/>
      <c r="L109" s="874"/>
      <c r="M109" s="874"/>
      <c r="N109" s="875"/>
      <c r="O109" s="911"/>
      <c r="P109" s="912"/>
      <c r="Q109" s="898"/>
      <c r="R109" s="899"/>
      <c r="S109" s="911"/>
      <c r="T109" s="912"/>
      <c r="U109" s="908"/>
      <c r="V109" s="909"/>
      <c r="W109" s="909"/>
      <c r="X109" s="909"/>
      <c r="Y109" s="909"/>
      <c r="Z109" s="909"/>
      <c r="AA109" s="909"/>
      <c r="AB109" s="909"/>
      <c r="AC109" s="910"/>
      <c r="AD109" s="523"/>
      <c r="AE109" s="524"/>
      <c r="AF109" s="525"/>
      <c r="AH109" s="108"/>
      <c r="AI109" s="95">
        <f>IF(Q109="",100,IF(Q109="Yes",1,IF(Q109="No",0,IF(Q109="Partial",0.5,IF(Q109="N/A",1.001)))))</f>
        <v>100</v>
      </c>
    </row>
    <row r="110" spans="1:37" ht="13.5" customHeight="1">
      <c r="A110" s="494"/>
      <c r="B110" s="496"/>
      <c r="C110" s="215"/>
      <c r="D110" s="921" t="s">
        <v>1444</v>
      </c>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1"/>
      <c r="AA110" s="921"/>
      <c r="AB110" s="921"/>
      <c r="AC110" s="922"/>
      <c r="AD110" s="523"/>
      <c r="AE110" s="524"/>
      <c r="AF110" s="525"/>
    </row>
    <row r="111" spans="1:37" ht="27" customHeight="1">
      <c r="A111" s="494"/>
      <c r="B111" s="496"/>
      <c r="C111" s="215"/>
      <c r="D111" s="874" t="s">
        <v>1614</v>
      </c>
      <c r="E111" s="874"/>
      <c r="F111" s="874"/>
      <c r="G111" s="874"/>
      <c r="H111" s="874"/>
      <c r="I111" s="874"/>
      <c r="J111" s="874"/>
      <c r="K111" s="874"/>
      <c r="L111" s="874"/>
      <c r="M111" s="874"/>
      <c r="N111" s="875"/>
      <c r="O111" s="890"/>
      <c r="P111" s="890"/>
      <c r="Q111" s="898"/>
      <c r="R111" s="899"/>
      <c r="S111" s="911"/>
      <c r="T111" s="912"/>
      <c r="U111" s="923"/>
      <c r="V111" s="923"/>
      <c r="W111" s="923"/>
      <c r="X111" s="923"/>
      <c r="Y111" s="923"/>
      <c r="Z111" s="923"/>
      <c r="AA111" s="923"/>
      <c r="AB111" s="923"/>
      <c r="AC111" s="923"/>
      <c r="AD111" s="523"/>
      <c r="AE111" s="524"/>
      <c r="AF111" s="525"/>
      <c r="AH111" s="108"/>
      <c r="AI111" s="95">
        <f>IF(Q111="",100,IF(Q111="Yes",1,IF(Q111="No",0,IF(Q111="Partial",0.5,IF(Q111="N/A",1.001)))))</f>
        <v>100</v>
      </c>
      <c r="AJ111" s="108">
        <f>SUM(AI109:AI111)</f>
        <v>200</v>
      </c>
    </row>
    <row r="112" spans="1:37" ht="40.5" customHeight="1">
      <c r="A112" s="600" t="s">
        <v>1859</v>
      </c>
      <c r="B112" s="601"/>
      <c r="C112" s="815" t="s">
        <v>1638</v>
      </c>
      <c r="D112" s="816"/>
      <c r="E112" s="816"/>
      <c r="F112" s="816"/>
      <c r="G112" s="816"/>
      <c r="H112" s="816"/>
      <c r="I112" s="816"/>
      <c r="J112" s="816"/>
      <c r="K112" s="816"/>
      <c r="L112" s="816"/>
      <c r="M112" s="816"/>
      <c r="N112" s="817"/>
      <c r="O112" s="627">
        <f>IF(Q112="N/A",0,IF(Q112="Answer all sub questions",2,IF(Q112="Yes",2,IF(Q112="Partial",2,IF(Q112="No",2,IF(Q112="",2))))))</f>
        <v>2</v>
      </c>
      <c r="P112" s="514"/>
      <c r="Q112" s="508" t="str">
        <f>IF(AJ115&gt;4,"Answer all sub questions",IF(AJ115=(3*1.001),"N/A",IF(AJ115&gt;=3,"Yes",IF(AJ115=2.002,"No",IF(AJ115=1.001,"No",IF(AJ115=0,"No",IF(AJ115&gt;=0.5,"Partial",IF(AJ115&lt;=2.5,"Partial"))))))))</f>
        <v>Answer all sub questions</v>
      </c>
      <c r="R112" s="509"/>
      <c r="S112" s="513">
        <f>IF(Q112="N/A",O112,IF(Q112="Answer all sub questions",0,IF(Q112="Yes",O112,IF(Q112="Partial",1,IF(Q112="No",0,IF(Q112="",0))))))</f>
        <v>0</v>
      </c>
      <c r="T112" s="514"/>
      <c r="U112" s="475"/>
      <c r="V112" s="473"/>
      <c r="W112" s="473"/>
      <c r="X112" s="473"/>
      <c r="Y112" s="473"/>
      <c r="Z112" s="473"/>
      <c r="AA112" s="473"/>
      <c r="AB112" s="473"/>
      <c r="AC112" s="693"/>
      <c r="AD112" s="521" t="s">
        <v>152</v>
      </c>
      <c r="AE112" s="521"/>
      <c r="AF112" s="522"/>
      <c r="AH112" s="108"/>
    </row>
    <row r="113" spans="1:37" ht="27" customHeight="1">
      <c r="A113" s="494"/>
      <c r="B113" s="496"/>
      <c r="C113" s="190"/>
      <c r="D113" s="834" t="s">
        <v>1855</v>
      </c>
      <c r="E113" s="834"/>
      <c r="F113" s="834"/>
      <c r="G113" s="834"/>
      <c r="H113" s="834"/>
      <c r="I113" s="834"/>
      <c r="J113" s="834"/>
      <c r="K113" s="834"/>
      <c r="L113" s="834"/>
      <c r="M113" s="834"/>
      <c r="N113" s="835"/>
      <c r="O113" s="515"/>
      <c r="P113" s="516"/>
      <c r="Q113" s="542"/>
      <c r="R113" s="543"/>
      <c r="S113" s="515"/>
      <c r="T113" s="516"/>
      <c r="U113" s="475"/>
      <c r="V113" s="473"/>
      <c r="W113" s="473"/>
      <c r="X113" s="473"/>
      <c r="Y113" s="473"/>
      <c r="Z113" s="473"/>
      <c r="AA113" s="473"/>
      <c r="AB113" s="473"/>
      <c r="AC113" s="693"/>
      <c r="AD113" s="524"/>
      <c r="AE113" s="524"/>
      <c r="AF113" s="525"/>
      <c r="AH113" s="108"/>
      <c r="AI113" s="95">
        <f>IF(Q113="",100,IF(Q113="Yes",1,IF(Q113="No",0,IF(Q113="Partial",0.5,IF(Q113="N/A",1.001)))))</f>
        <v>100</v>
      </c>
    </row>
    <row r="114" spans="1:37" ht="13.5" customHeight="1">
      <c r="A114" s="494"/>
      <c r="B114" s="496"/>
      <c r="C114" s="172"/>
      <c r="D114" s="501" t="s">
        <v>1856</v>
      </c>
      <c r="E114" s="501"/>
      <c r="F114" s="501"/>
      <c r="G114" s="501"/>
      <c r="H114" s="501"/>
      <c r="I114" s="501"/>
      <c r="J114" s="501"/>
      <c r="K114" s="501"/>
      <c r="L114" s="501"/>
      <c r="M114" s="501"/>
      <c r="N114" s="502"/>
      <c r="O114" s="515"/>
      <c r="P114" s="516"/>
      <c r="Q114" s="542"/>
      <c r="R114" s="543"/>
      <c r="S114" s="515"/>
      <c r="T114" s="516"/>
      <c r="U114" s="715"/>
      <c r="V114" s="716"/>
      <c r="W114" s="716"/>
      <c r="X114" s="716"/>
      <c r="Y114" s="716"/>
      <c r="Z114" s="716"/>
      <c r="AA114" s="716"/>
      <c r="AB114" s="716"/>
      <c r="AC114" s="724"/>
      <c r="AD114" s="524"/>
      <c r="AE114" s="524"/>
      <c r="AF114" s="525"/>
      <c r="AH114" s="108"/>
      <c r="AI114" s="95">
        <f>IF(Q114="",100,IF(Q114="Yes",1,IF(Q114="No",0,IF(Q114="Partial",0.5,IF(Q114="N/A",1.001)))))</f>
        <v>100</v>
      </c>
    </row>
    <row r="115" spans="1:37" ht="27" customHeight="1">
      <c r="A115" s="688"/>
      <c r="B115" s="714"/>
      <c r="C115" s="172"/>
      <c r="D115" s="501" t="s">
        <v>1857</v>
      </c>
      <c r="E115" s="501"/>
      <c r="F115" s="501"/>
      <c r="G115" s="501"/>
      <c r="H115" s="501"/>
      <c r="I115" s="501"/>
      <c r="J115" s="501"/>
      <c r="K115" s="501"/>
      <c r="L115" s="501"/>
      <c r="M115" s="501"/>
      <c r="N115" s="502"/>
      <c r="O115" s="517"/>
      <c r="P115" s="518"/>
      <c r="Q115" s="542"/>
      <c r="R115" s="543"/>
      <c r="S115" s="517"/>
      <c r="T115" s="518"/>
      <c r="U115" s="715"/>
      <c r="V115" s="716"/>
      <c r="W115" s="716"/>
      <c r="X115" s="716"/>
      <c r="Y115" s="716"/>
      <c r="Z115" s="716"/>
      <c r="AA115" s="716"/>
      <c r="AB115" s="716"/>
      <c r="AC115" s="724"/>
      <c r="AD115" s="527"/>
      <c r="AE115" s="527"/>
      <c r="AF115" s="528"/>
      <c r="AH115" s="108"/>
      <c r="AI115" s="95">
        <f>IF(Q115="",100,IF(Q115="Yes",1,IF(Q115="No",0,IF(Q115="Partial",0.5,IF(Q115="N/A",1.001)))))</f>
        <v>100</v>
      </c>
      <c r="AJ115" s="95">
        <f>SUM(AI113:AI115)</f>
        <v>300</v>
      </c>
    </row>
    <row r="116" spans="1:37" ht="27" customHeight="1">
      <c r="A116" s="449" t="s">
        <v>1861</v>
      </c>
      <c r="B116" s="449"/>
      <c r="C116" s="452" t="s">
        <v>254</v>
      </c>
      <c r="D116" s="452"/>
      <c r="E116" s="452"/>
      <c r="F116" s="452"/>
      <c r="G116" s="452"/>
      <c r="H116" s="452"/>
      <c r="I116" s="452"/>
      <c r="J116" s="452"/>
      <c r="K116" s="452"/>
      <c r="L116" s="452"/>
      <c r="M116" s="452"/>
      <c r="N116" s="452"/>
      <c r="O116" s="529">
        <f>IF(Q116="N/A",0,IF(Q116="Yes",2,IF(Q116="Partial",2,IF(Q116="No",2,IF(Q116="",2)))))</f>
        <v>2</v>
      </c>
      <c r="P116" s="529"/>
      <c r="Q116" s="542"/>
      <c r="R116" s="543"/>
      <c r="S116" s="513">
        <f>IF(Q116="N/A",O116,IF(Q116="Yes",O116,IF(Q116="Partial",1,IF(Q116="No",0,IF(Q116="",0)))))</f>
        <v>0</v>
      </c>
      <c r="T116" s="514"/>
      <c r="U116" s="485"/>
      <c r="V116" s="485"/>
      <c r="W116" s="485"/>
      <c r="X116" s="485"/>
      <c r="Y116" s="485"/>
      <c r="Z116" s="485"/>
      <c r="AA116" s="485"/>
      <c r="AB116" s="485"/>
      <c r="AC116" s="796"/>
      <c r="AD116" s="459" t="s">
        <v>255</v>
      </c>
      <c r="AE116" s="591"/>
      <c r="AF116" s="591"/>
      <c r="AH116" s="108"/>
    </row>
    <row r="117" spans="1:37" ht="13.5" customHeight="1">
      <c r="A117" s="597" t="s">
        <v>1445</v>
      </c>
      <c r="B117" s="598"/>
      <c r="C117" s="598"/>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8"/>
      <c r="AD117" s="598"/>
      <c r="AE117" s="598"/>
      <c r="AF117" s="599"/>
    </row>
    <row r="118" spans="1:37" ht="40.5" customHeight="1">
      <c r="A118" s="600" t="s">
        <v>1860</v>
      </c>
      <c r="B118" s="601"/>
      <c r="C118" s="880" t="s">
        <v>1676</v>
      </c>
      <c r="D118" s="881"/>
      <c r="E118" s="881"/>
      <c r="F118" s="881"/>
      <c r="G118" s="881"/>
      <c r="H118" s="881"/>
      <c r="I118" s="881"/>
      <c r="J118" s="881"/>
      <c r="K118" s="881"/>
      <c r="L118" s="881"/>
      <c r="M118" s="881"/>
      <c r="N118" s="882"/>
      <c r="O118" s="627">
        <f>IF(Q118="N/A",0,IF(Q118="Answer all sub questions",2,IF(Q118="Yes",2,IF(Q118="Partial",2,IF(Q118="No",2,IF(Q118="",2))))))</f>
        <v>2</v>
      </c>
      <c r="P118" s="514"/>
      <c r="Q118" s="508" t="str">
        <f>IF(AJ120&gt;3,"Answer all sub questions",IF(AJ120=(2*1.001),"N/A",IF(AJ120&gt;=2,"Yes",IF(AJ120=1.001,"No",IF(AJ120=0,"No",IF(AJ120&gt;=0.5,"Partial",IF(AJ120&lt;=1.5,"Partial")))))))</f>
        <v>Answer all sub questions</v>
      </c>
      <c r="R118" s="509"/>
      <c r="S118" s="513">
        <f>IF(Q118="N/A",O118,IF(Q118="Answer all sub questions",0,IF(Q118="Yes",O118,IF(Q118="Partial",1,IF(Q118="No",0,IF(Q118="",0))))))</f>
        <v>0</v>
      </c>
      <c r="T118" s="514"/>
      <c r="U118" s="475"/>
      <c r="V118" s="473"/>
      <c r="W118" s="473"/>
      <c r="X118" s="473"/>
      <c r="Y118" s="473"/>
      <c r="Z118" s="473"/>
      <c r="AA118" s="473"/>
      <c r="AB118" s="473"/>
      <c r="AC118" s="693"/>
      <c r="AD118" s="719" t="s">
        <v>260</v>
      </c>
      <c r="AE118" s="719"/>
      <c r="AF118" s="720"/>
      <c r="AH118" s="108"/>
      <c r="AK118" s="208"/>
    </row>
    <row r="119" spans="1:37" ht="13.5" customHeight="1">
      <c r="A119" s="494"/>
      <c r="B119" s="692"/>
      <c r="C119" s="216"/>
      <c r="D119" s="878" t="s">
        <v>1677</v>
      </c>
      <c r="E119" s="878"/>
      <c r="F119" s="878"/>
      <c r="G119" s="878"/>
      <c r="H119" s="878"/>
      <c r="I119" s="878"/>
      <c r="J119" s="878"/>
      <c r="K119" s="878"/>
      <c r="L119" s="878"/>
      <c r="M119" s="878"/>
      <c r="N119" s="879"/>
      <c r="O119" s="651"/>
      <c r="P119" s="516"/>
      <c r="Q119" s="542"/>
      <c r="R119" s="543"/>
      <c r="S119" s="515"/>
      <c r="T119" s="516"/>
      <c r="U119" s="477"/>
      <c r="V119" s="478"/>
      <c r="W119" s="478"/>
      <c r="X119" s="478"/>
      <c r="Y119" s="478"/>
      <c r="Z119" s="478"/>
      <c r="AA119" s="478"/>
      <c r="AB119" s="478"/>
      <c r="AC119" s="694"/>
      <c r="AD119" s="726"/>
      <c r="AE119" s="726"/>
      <c r="AF119" s="727"/>
      <c r="AH119" s="108"/>
      <c r="AI119" s="95">
        <f>IF(Q119="",100,IF(Q119="Yes",1,IF(Q119="No",0,IF(Q119="Partial",0.5,IF(Q119="N/A",1.001)))))</f>
        <v>100</v>
      </c>
    </row>
    <row r="120" spans="1:37" ht="13.5" customHeight="1">
      <c r="A120" s="494"/>
      <c r="B120" s="692"/>
      <c r="C120" s="216"/>
      <c r="D120" s="878" t="s">
        <v>1446</v>
      </c>
      <c r="E120" s="878"/>
      <c r="F120" s="878"/>
      <c r="G120" s="878"/>
      <c r="H120" s="878"/>
      <c r="I120" s="878"/>
      <c r="J120" s="878"/>
      <c r="K120" s="878"/>
      <c r="L120" s="878"/>
      <c r="M120" s="878"/>
      <c r="N120" s="879"/>
      <c r="O120" s="651"/>
      <c r="P120" s="516"/>
      <c r="Q120" s="542"/>
      <c r="R120" s="543"/>
      <c r="S120" s="515"/>
      <c r="T120" s="516"/>
      <c r="U120" s="715"/>
      <c r="V120" s="716"/>
      <c r="W120" s="716"/>
      <c r="X120" s="716"/>
      <c r="Y120" s="716"/>
      <c r="Z120" s="716"/>
      <c r="AA120" s="716"/>
      <c r="AB120" s="716"/>
      <c r="AC120" s="724"/>
      <c r="AD120" s="726"/>
      <c r="AE120" s="726"/>
      <c r="AF120" s="727"/>
      <c r="AH120" s="108"/>
      <c r="AI120" s="95">
        <f>IF(Q120="",100,IF(Q120="Yes",1,IF(Q120="No",0,IF(Q120="Partial",0.5,IF(Q120="N/A",1.001)))))</f>
        <v>100</v>
      </c>
      <c r="AJ120" s="95">
        <f>SUM(AI119:AI120)</f>
        <v>200</v>
      </c>
    </row>
    <row r="121" spans="1:37" ht="27" customHeight="1">
      <c r="A121" s="449" t="s">
        <v>1862</v>
      </c>
      <c r="B121" s="449"/>
      <c r="C121" s="889" t="s">
        <v>1447</v>
      </c>
      <c r="D121" s="889"/>
      <c r="E121" s="889"/>
      <c r="F121" s="889"/>
      <c r="G121" s="889"/>
      <c r="H121" s="889"/>
      <c r="I121" s="889"/>
      <c r="J121" s="889"/>
      <c r="K121" s="889"/>
      <c r="L121" s="889"/>
      <c r="M121" s="889"/>
      <c r="N121" s="889"/>
      <c r="O121" s="529">
        <f>IF(Q121="N/A",0,IF(Q121="Yes",2,IF(Q121="Partial",2,IF(Q121="No",2,IF(Q121="",2)))))</f>
        <v>2</v>
      </c>
      <c r="P121" s="529"/>
      <c r="Q121" s="542"/>
      <c r="R121" s="543"/>
      <c r="S121" s="529">
        <f>IF(Q121="N/A",O121,IF(Q121="Yes",O121,IF(Q121="Partial",1,IF(Q121="No",0,IF(Q121="",0)))))</f>
        <v>0</v>
      </c>
      <c r="T121" s="529"/>
      <c r="U121" s="485"/>
      <c r="V121" s="485"/>
      <c r="W121" s="485"/>
      <c r="X121" s="485"/>
      <c r="Y121" s="485"/>
      <c r="Z121" s="485"/>
      <c r="AA121" s="485"/>
      <c r="AB121" s="485"/>
      <c r="AC121" s="796"/>
      <c r="AD121" s="797" t="s">
        <v>260</v>
      </c>
      <c r="AE121" s="638"/>
      <c r="AF121" s="638"/>
      <c r="AH121" s="108"/>
    </row>
    <row r="122" spans="1:37" ht="42" customHeight="1">
      <c r="A122" s="449" t="s">
        <v>1863</v>
      </c>
      <c r="B122" s="449"/>
      <c r="C122" s="889" t="s">
        <v>1678</v>
      </c>
      <c r="D122" s="889"/>
      <c r="E122" s="889"/>
      <c r="F122" s="889"/>
      <c r="G122" s="889"/>
      <c r="H122" s="889"/>
      <c r="I122" s="889"/>
      <c r="J122" s="889"/>
      <c r="K122" s="889"/>
      <c r="L122" s="889"/>
      <c r="M122" s="889"/>
      <c r="N122" s="889"/>
      <c r="O122" s="529">
        <f>IF(Q122="N/A",0,IF(Q122="Yes",2,IF(Q122="Partial",2,IF(Q122="No",2,IF(Q122="",2)))))</f>
        <v>2</v>
      </c>
      <c r="P122" s="529"/>
      <c r="Q122" s="542"/>
      <c r="R122" s="543"/>
      <c r="S122" s="529">
        <f>IF(Q122="N/A",O122,IF(Q122="Yes",O122,IF(Q122="Partial",1,IF(Q122="No",0,IF(Q122="",0)))))</f>
        <v>0</v>
      </c>
      <c r="T122" s="529"/>
      <c r="U122" s="485"/>
      <c r="V122" s="485"/>
      <c r="W122" s="485"/>
      <c r="X122" s="485"/>
      <c r="Y122" s="485"/>
      <c r="Z122" s="485"/>
      <c r="AA122" s="485"/>
      <c r="AB122" s="485"/>
      <c r="AC122" s="796"/>
      <c r="AD122" s="797" t="s">
        <v>260</v>
      </c>
      <c r="AE122" s="638"/>
      <c r="AF122" s="638"/>
      <c r="AH122" s="108"/>
      <c r="AK122" s="208"/>
    </row>
    <row r="123" spans="1:37" ht="27" customHeight="1">
      <c r="A123" s="649" t="s">
        <v>1865</v>
      </c>
      <c r="B123" s="598"/>
      <c r="C123" s="598"/>
      <c r="D123" s="598"/>
      <c r="E123" s="598"/>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9"/>
      <c r="AK123" s="95"/>
    </row>
    <row r="124" spans="1:37" ht="25.5" customHeight="1">
      <c r="A124" s="454" t="s">
        <v>1864</v>
      </c>
      <c r="B124" s="455"/>
      <c r="C124" s="607" t="s">
        <v>1620</v>
      </c>
      <c r="D124" s="558"/>
      <c r="E124" s="558"/>
      <c r="F124" s="558"/>
      <c r="G124" s="558"/>
      <c r="H124" s="558"/>
      <c r="I124" s="558"/>
      <c r="J124" s="558"/>
      <c r="K124" s="558"/>
      <c r="L124" s="558"/>
      <c r="M124" s="558"/>
      <c r="N124" s="559"/>
      <c r="O124" s="529">
        <f>IF(Q124="N/A",0,IF(Q124="Yes",2,IF(Q124="Partial",2,IF(Q124="No",2,IF(Q124="",2)))))</f>
        <v>2</v>
      </c>
      <c r="P124" s="529"/>
      <c r="Q124" s="619"/>
      <c r="R124" s="619"/>
      <c r="S124" s="529">
        <f>IF(Q124="N/A",O124,IF(Q124="Yes",O124,IF(Q124="Partial",1,IF(Q124="No",0,IF(Q124="",0)))))</f>
        <v>0</v>
      </c>
      <c r="T124" s="529"/>
      <c r="U124" s="873"/>
      <c r="V124" s="873"/>
      <c r="W124" s="873"/>
      <c r="X124" s="873"/>
      <c r="Y124" s="873"/>
      <c r="Z124" s="873"/>
      <c r="AA124" s="873"/>
      <c r="AB124" s="873"/>
      <c r="AC124" s="873"/>
      <c r="AD124" s="591" t="s">
        <v>260</v>
      </c>
      <c r="AE124" s="591"/>
      <c r="AF124" s="591"/>
      <c r="AH124" s="108"/>
      <c r="AJ124" s="108"/>
    </row>
    <row r="125" spans="1:37" ht="27" customHeight="1">
      <c r="A125" s="553"/>
      <c r="B125" s="596"/>
      <c r="C125" s="120"/>
      <c r="D125" s="558" t="s">
        <v>1448</v>
      </c>
      <c r="E125" s="558"/>
      <c r="F125" s="558"/>
      <c r="G125" s="558"/>
      <c r="H125" s="558"/>
      <c r="I125" s="558"/>
      <c r="J125" s="558"/>
      <c r="K125" s="558"/>
      <c r="L125" s="558"/>
      <c r="M125" s="558"/>
      <c r="N125" s="559"/>
      <c r="O125" s="529"/>
      <c r="P125" s="529"/>
      <c r="Q125" s="619"/>
      <c r="R125" s="619"/>
      <c r="S125" s="529"/>
      <c r="T125" s="529"/>
      <c r="U125" s="873"/>
      <c r="V125" s="873"/>
      <c r="W125" s="873"/>
      <c r="X125" s="873"/>
      <c r="Y125" s="873"/>
      <c r="Z125" s="873"/>
      <c r="AA125" s="873"/>
      <c r="AB125" s="873"/>
      <c r="AC125" s="873"/>
      <c r="AD125" s="591"/>
      <c r="AE125" s="591"/>
      <c r="AF125" s="591"/>
      <c r="AH125" s="108"/>
      <c r="AK125" s="208"/>
    </row>
    <row r="126" spans="1:37" ht="27" customHeight="1">
      <c r="A126" s="454" t="s">
        <v>1866</v>
      </c>
      <c r="B126" s="455"/>
      <c r="C126" s="895" t="s">
        <v>1615</v>
      </c>
      <c r="D126" s="895"/>
      <c r="E126" s="895"/>
      <c r="F126" s="895"/>
      <c r="G126" s="895"/>
      <c r="H126" s="895"/>
      <c r="I126" s="895"/>
      <c r="J126" s="895"/>
      <c r="K126" s="895"/>
      <c r="L126" s="895"/>
      <c r="M126" s="895"/>
      <c r="N126" s="895"/>
      <c r="O126" s="529">
        <f>IF(Q126="N/A",0,IF(Q126="Yes",2,IF(Q126="Partial",2,IF(Q126="No",2,IF(Q126="",2)))))</f>
        <v>2</v>
      </c>
      <c r="P126" s="529"/>
      <c r="Q126" s="542"/>
      <c r="R126" s="543"/>
      <c r="S126" s="529">
        <f>IF(Q126="N/A",O126,IF(Q126="Yes",O126,IF(Q126="Partial",1,IF(Q126="No",0,IF(Q126="",0)))))</f>
        <v>0</v>
      </c>
      <c r="T126" s="529"/>
      <c r="U126" s="629"/>
      <c r="V126" s="630"/>
      <c r="W126" s="630"/>
      <c r="X126" s="630"/>
      <c r="Y126" s="630"/>
      <c r="Z126" s="630"/>
      <c r="AA126" s="630"/>
      <c r="AB126" s="630"/>
      <c r="AC126" s="839"/>
      <c r="AD126" s="719" t="s">
        <v>260</v>
      </c>
      <c r="AE126" s="719"/>
      <c r="AF126" s="720"/>
      <c r="AH126" s="108"/>
      <c r="AK126" s="208"/>
    </row>
    <row r="127" spans="1:37" ht="40.5" customHeight="1">
      <c r="A127" s="454" t="s">
        <v>1867</v>
      </c>
      <c r="B127" s="455"/>
      <c r="C127" s="883" t="s">
        <v>1449</v>
      </c>
      <c r="D127" s="884"/>
      <c r="E127" s="884"/>
      <c r="F127" s="884"/>
      <c r="G127" s="884"/>
      <c r="H127" s="884"/>
      <c r="I127" s="884"/>
      <c r="J127" s="884"/>
      <c r="K127" s="884"/>
      <c r="L127" s="884"/>
      <c r="M127" s="884"/>
      <c r="N127" s="885"/>
      <c r="O127" s="513">
        <f>IF(Q127="N/A",0,IF(Q127="Answer all sub questions",2,IF(Q127="Yes",2,IF(Q127="Partial",2,IF(Q127="No",2,IF(Q127="",2))))))</f>
        <v>2</v>
      </c>
      <c r="P127" s="514"/>
      <c r="Q127" s="508" t="str">
        <f>IF(AJ132&gt;6,"Answer all sub questions",IF(AJ132=5.005,"N/A",IF(AJ132&gt;=5,"Yes",IF(AJ132=4.004,"No",IF(AJ132=3.003,"No",IF(AJ132=2.002,"No",IF(AJ132=1.001,"No",IF(AJ132=0,"No",IF(AJ132&gt;=0.5,"Partial",IF(AJ132&lt;=4.5,"Partial"))))))))))</f>
        <v>Answer all sub questions</v>
      </c>
      <c r="R127" s="509"/>
      <c r="S127" s="513">
        <f>IF(Q127="N/A",O127,IF(Q127="Answer all sub questions",0,IF(Q127="Yes",O127,IF(Q127="Partial",1,IF(Q127="No",0,IF(Q127="",0))))))</f>
        <v>0</v>
      </c>
      <c r="T127" s="514"/>
      <c r="U127" s="607"/>
      <c r="V127" s="558"/>
      <c r="W127" s="558"/>
      <c r="X127" s="558"/>
      <c r="Y127" s="558"/>
      <c r="Z127" s="558"/>
      <c r="AA127" s="558"/>
      <c r="AB127" s="558"/>
      <c r="AC127" s="862"/>
      <c r="AD127" s="719" t="s">
        <v>260</v>
      </c>
      <c r="AE127" s="719"/>
      <c r="AF127" s="720"/>
      <c r="AH127" s="108"/>
      <c r="AJ127" s="108"/>
    </row>
    <row r="128" spans="1:37" ht="13.5" customHeight="1">
      <c r="A128" s="463"/>
      <c r="B128" s="465"/>
      <c r="C128" s="172"/>
      <c r="D128" s="878" t="s">
        <v>1868</v>
      </c>
      <c r="E128" s="874"/>
      <c r="F128" s="874"/>
      <c r="G128" s="874"/>
      <c r="H128" s="874"/>
      <c r="I128" s="874"/>
      <c r="J128" s="874"/>
      <c r="K128" s="874"/>
      <c r="L128" s="874"/>
      <c r="M128" s="874"/>
      <c r="N128" s="875"/>
      <c r="O128" s="515"/>
      <c r="P128" s="516"/>
      <c r="Q128" s="542"/>
      <c r="R128" s="543"/>
      <c r="S128" s="515"/>
      <c r="T128" s="516"/>
      <c r="U128" s="475"/>
      <c r="V128" s="473"/>
      <c r="W128" s="473"/>
      <c r="X128" s="473"/>
      <c r="Y128" s="473"/>
      <c r="Z128" s="473"/>
      <c r="AA128" s="473"/>
      <c r="AB128" s="473"/>
      <c r="AC128" s="693"/>
      <c r="AD128" s="726"/>
      <c r="AE128" s="726"/>
      <c r="AF128" s="727"/>
      <c r="AH128" s="108"/>
      <c r="AI128" s="95">
        <f t="shared" ref="AI128:AI132" si="7">IF(Q128="",100,IF(Q128="Yes",1,IF(Q128="No",0,IF(Q128="Partial",0.5,IF(Q128="N/A",1.001)))))</f>
        <v>100</v>
      </c>
      <c r="AJ128" s="108"/>
    </row>
    <row r="129" spans="1:37" ht="13.5" customHeight="1">
      <c r="A129" s="463"/>
      <c r="B129" s="465"/>
      <c r="C129" s="172"/>
      <c r="D129" s="878" t="s">
        <v>1750</v>
      </c>
      <c r="E129" s="874"/>
      <c r="F129" s="874"/>
      <c r="G129" s="874"/>
      <c r="H129" s="874"/>
      <c r="I129" s="874"/>
      <c r="J129" s="874"/>
      <c r="K129" s="874"/>
      <c r="L129" s="874"/>
      <c r="M129" s="874"/>
      <c r="N129" s="875"/>
      <c r="O129" s="515"/>
      <c r="P129" s="516"/>
      <c r="Q129" s="542"/>
      <c r="R129" s="543"/>
      <c r="S129" s="515"/>
      <c r="T129" s="516"/>
      <c r="U129" s="475"/>
      <c r="V129" s="473"/>
      <c r="W129" s="473"/>
      <c r="X129" s="473"/>
      <c r="Y129" s="473"/>
      <c r="Z129" s="473"/>
      <c r="AA129" s="473"/>
      <c r="AB129" s="473"/>
      <c r="AC129" s="693"/>
      <c r="AD129" s="726"/>
      <c r="AE129" s="726"/>
      <c r="AF129" s="727"/>
      <c r="AH129" s="108"/>
      <c r="AI129" s="95">
        <f t="shared" si="7"/>
        <v>100</v>
      </c>
      <c r="AJ129" s="108"/>
    </row>
    <row r="130" spans="1:37" ht="13.5" customHeight="1">
      <c r="A130" s="463"/>
      <c r="B130" s="465"/>
      <c r="C130" s="172"/>
      <c r="D130" s="878" t="s">
        <v>1869</v>
      </c>
      <c r="E130" s="874"/>
      <c r="F130" s="874"/>
      <c r="G130" s="874"/>
      <c r="H130" s="874"/>
      <c r="I130" s="874"/>
      <c r="J130" s="874"/>
      <c r="K130" s="874"/>
      <c r="L130" s="874"/>
      <c r="M130" s="874"/>
      <c r="N130" s="875"/>
      <c r="O130" s="515"/>
      <c r="P130" s="516"/>
      <c r="Q130" s="542"/>
      <c r="R130" s="543"/>
      <c r="S130" s="515"/>
      <c r="T130" s="516"/>
      <c r="U130" s="475"/>
      <c r="V130" s="473"/>
      <c r="W130" s="473"/>
      <c r="X130" s="473"/>
      <c r="Y130" s="473"/>
      <c r="Z130" s="473"/>
      <c r="AA130" s="473"/>
      <c r="AB130" s="473"/>
      <c r="AC130" s="693"/>
      <c r="AD130" s="726"/>
      <c r="AE130" s="726"/>
      <c r="AF130" s="727"/>
      <c r="AH130" s="108"/>
      <c r="AI130" s="95">
        <f t="shared" ref="AI130" si="8">IF(Q130="",100,IF(Q130="Yes",1,IF(Q130="No",0,IF(Q130="Partial",0.5,IF(Q130="N/A",1.001)))))</f>
        <v>100</v>
      </c>
      <c r="AJ130" s="108"/>
    </row>
    <row r="131" spans="1:37" ht="13.5" customHeight="1">
      <c r="A131" s="463"/>
      <c r="B131" s="465"/>
      <c r="C131" s="172"/>
      <c r="D131" s="878" t="s">
        <v>1870</v>
      </c>
      <c r="E131" s="874"/>
      <c r="F131" s="874"/>
      <c r="G131" s="874"/>
      <c r="H131" s="874"/>
      <c r="I131" s="874"/>
      <c r="J131" s="874"/>
      <c r="K131" s="874"/>
      <c r="L131" s="874"/>
      <c r="M131" s="874"/>
      <c r="N131" s="875"/>
      <c r="O131" s="515"/>
      <c r="P131" s="516"/>
      <c r="Q131" s="542"/>
      <c r="R131" s="543"/>
      <c r="S131" s="515"/>
      <c r="T131" s="516"/>
      <c r="U131" s="475"/>
      <c r="V131" s="473"/>
      <c r="W131" s="473"/>
      <c r="X131" s="473"/>
      <c r="Y131" s="473"/>
      <c r="Z131" s="473"/>
      <c r="AA131" s="473"/>
      <c r="AB131" s="473"/>
      <c r="AC131" s="693"/>
      <c r="AD131" s="726"/>
      <c r="AE131" s="726"/>
      <c r="AF131" s="727"/>
      <c r="AH131" s="108"/>
      <c r="AI131" s="95">
        <f t="shared" si="7"/>
        <v>100</v>
      </c>
      <c r="AJ131" s="108"/>
    </row>
    <row r="132" spans="1:37" ht="13.5" customHeight="1">
      <c r="A132" s="463"/>
      <c r="B132" s="465"/>
      <c r="C132" s="172"/>
      <c r="D132" s="878" t="s">
        <v>1871</v>
      </c>
      <c r="E132" s="874"/>
      <c r="F132" s="874"/>
      <c r="G132" s="874"/>
      <c r="H132" s="874"/>
      <c r="I132" s="874"/>
      <c r="J132" s="874"/>
      <c r="K132" s="874"/>
      <c r="L132" s="874"/>
      <c r="M132" s="874"/>
      <c r="N132" s="875"/>
      <c r="O132" s="515"/>
      <c r="P132" s="516"/>
      <c r="Q132" s="542"/>
      <c r="R132" s="543"/>
      <c r="S132" s="515"/>
      <c r="T132" s="516"/>
      <c r="U132" s="475"/>
      <c r="V132" s="473"/>
      <c r="W132" s="473"/>
      <c r="X132" s="473"/>
      <c r="Y132" s="473"/>
      <c r="Z132" s="473"/>
      <c r="AA132" s="473"/>
      <c r="AB132" s="473"/>
      <c r="AC132" s="693"/>
      <c r="AD132" s="726"/>
      <c r="AE132" s="726"/>
      <c r="AF132" s="727"/>
      <c r="AH132" s="108"/>
      <c r="AI132" s="95">
        <f t="shared" si="7"/>
        <v>100</v>
      </c>
      <c r="AJ132" s="108">
        <f>SUM(AI128:AI132)</f>
        <v>500</v>
      </c>
    </row>
    <row r="133" spans="1:37" ht="40.5" customHeight="1">
      <c r="A133" s="607" t="s">
        <v>1872</v>
      </c>
      <c r="B133" s="559"/>
      <c r="C133" s="874" t="s">
        <v>1630</v>
      </c>
      <c r="D133" s="874"/>
      <c r="E133" s="874"/>
      <c r="F133" s="874"/>
      <c r="G133" s="874"/>
      <c r="H133" s="874"/>
      <c r="I133" s="874"/>
      <c r="J133" s="874"/>
      <c r="K133" s="874"/>
      <c r="L133" s="874"/>
      <c r="M133" s="874"/>
      <c r="N133" s="875"/>
      <c r="O133" s="529">
        <f>IF(Q133="N/A",0,IF(Q133="Yes",2,IF(Q133="Partial",2,IF(Q133="No",2,IF(Q133="",2)))))</f>
        <v>2</v>
      </c>
      <c r="P133" s="529"/>
      <c r="Q133" s="542"/>
      <c r="R133" s="543"/>
      <c r="S133" s="529">
        <f>IF(Q133="N/A",O133,IF(Q133="Yes",O133,IF(Q133="Partial",1,IF(Q133="No",0,IF(Q133="",0)))))</f>
        <v>0</v>
      </c>
      <c r="T133" s="529"/>
      <c r="U133" s="475"/>
      <c r="V133" s="473"/>
      <c r="W133" s="473"/>
      <c r="X133" s="473"/>
      <c r="Y133" s="473"/>
      <c r="Z133" s="473"/>
      <c r="AA133" s="473"/>
      <c r="AB133" s="473"/>
      <c r="AC133" s="693"/>
      <c r="AD133" s="833" t="s">
        <v>260</v>
      </c>
      <c r="AE133" s="833"/>
      <c r="AF133" s="797"/>
      <c r="AH133" s="108"/>
      <c r="AJ133" s="108"/>
      <c r="AK133" s="208"/>
    </row>
    <row r="134" spans="1:37" ht="26.25" customHeight="1">
      <c r="A134" s="577" t="s">
        <v>1775</v>
      </c>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4"/>
    </row>
    <row r="135" spans="1:37" ht="27" customHeight="1">
      <c r="A135" s="600" t="s">
        <v>1873</v>
      </c>
      <c r="B135" s="601"/>
      <c r="C135" s="886" t="s">
        <v>1450</v>
      </c>
      <c r="D135" s="887"/>
      <c r="E135" s="887"/>
      <c r="F135" s="887"/>
      <c r="G135" s="887"/>
      <c r="H135" s="887"/>
      <c r="I135" s="887"/>
      <c r="J135" s="887"/>
      <c r="K135" s="887"/>
      <c r="L135" s="887"/>
      <c r="M135" s="887"/>
      <c r="N135" s="888"/>
      <c r="O135" s="529">
        <f>IF(Q135="N/A",0,IF(Q135="Yes",2,IF(Q135="Partial",2,IF(Q135="No",2,IF(Q135="",2)))))</f>
        <v>2</v>
      </c>
      <c r="P135" s="529"/>
      <c r="Q135" s="542"/>
      <c r="R135" s="543"/>
      <c r="S135" s="529">
        <f>IF(Q135="N/A",O135,IF(Q135="Yes",O135,IF(Q135="Partial",1,IF(Q135="No",0,IF(Q135="",0)))))</f>
        <v>0</v>
      </c>
      <c r="T135" s="529"/>
      <c r="U135" s="629"/>
      <c r="V135" s="630"/>
      <c r="W135" s="630"/>
      <c r="X135" s="630"/>
      <c r="Y135" s="630"/>
      <c r="Z135" s="630"/>
      <c r="AA135" s="630"/>
      <c r="AB135" s="630"/>
      <c r="AC135" s="631"/>
      <c r="AD135" s="520" t="s">
        <v>295</v>
      </c>
      <c r="AE135" s="521"/>
      <c r="AF135" s="522"/>
      <c r="AH135" s="108"/>
    </row>
    <row r="136" spans="1:37" ht="27" customHeight="1">
      <c r="A136" s="449" t="s">
        <v>1874</v>
      </c>
      <c r="B136" s="449"/>
      <c r="C136" s="889" t="s">
        <v>296</v>
      </c>
      <c r="D136" s="889"/>
      <c r="E136" s="889"/>
      <c r="F136" s="889"/>
      <c r="G136" s="889"/>
      <c r="H136" s="889"/>
      <c r="I136" s="889"/>
      <c r="J136" s="889"/>
      <c r="K136" s="889"/>
      <c r="L136" s="889"/>
      <c r="M136" s="889"/>
      <c r="N136" s="889"/>
      <c r="O136" s="529">
        <f t="shared" ref="O136:O137" si="9">IF(Q136="N/A",0,IF(Q136="Yes",2,IF(Q136="Partial",2,IF(Q136="No",2,IF(Q136="",2)))))</f>
        <v>2</v>
      </c>
      <c r="P136" s="529"/>
      <c r="Q136" s="542"/>
      <c r="R136" s="543"/>
      <c r="S136" s="529">
        <f>IF(Q136="N/A",O136,IF(Q136="Yes",O136,IF(Q136="Partial",1,IF(Q136="No",0,IF(Q136="",0)))))</f>
        <v>0</v>
      </c>
      <c r="T136" s="529"/>
      <c r="U136" s="485"/>
      <c r="V136" s="485"/>
      <c r="W136" s="485"/>
      <c r="X136" s="485"/>
      <c r="Y136" s="485"/>
      <c r="Z136" s="485"/>
      <c r="AA136" s="485"/>
      <c r="AB136" s="485"/>
      <c r="AC136" s="485"/>
      <c r="AD136" s="591" t="s">
        <v>295</v>
      </c>
      <c r="AE136" s="591"/>
      <c r="AF136" s="591"/>
      <c r="AH136" s="108"/>
    </row>
    <row r="137" spans="1:37" ht="27" customHeight="1">
      <c r="A137" s="449" t="s">
        <v>1875</v>
      </c>
      <c r="B137" s="449"/>
      <c r="C137" s="889" t="s">
        <v>1451</v>
      </c>
      <c r="D137" s="889"/>
      <c r="E137" s="889"/>
      <c r="F137" s="889"/>
      <c r="G137" s="889"/>
      <c r="H137" s="889"/>
      <c r="I137" s="889"/>
      <c r="J137" s="889"/>
      <c r="K137" s="889"/>
      <c r="L137" s="889"/>
      <c r="M137" s="889"/>
      <c r="N137" s="889"/>
      <c r="O137" s="529">
        <f t="shared" si="9"/>
        <v>2</v>
      </c>
      <c r="P137" s="529"/>
      <c r="Q137" s="542"/>
      <c r="R137" s="543"/>
      <c r="S137" s="529">
        <f>IF(Q137="N/A",O137,IF(Q137="Yes",O137,IF(Q137="Partial",1,IF(Q137="No",0,IF(Q137="",0)))))</f>
        <v>0</v>
      </c>
      <c r="T137" s="529"/>
      <c r="U137" s="485"/>
      <c r="V137" s="485"/>
      <c r="W137" s="485"/>
      <c r="X137" s="485"/>
      <c r="Y137" s="485"/>
      <c r="Z137" s="485"/>
      <c r="AA137" s="485"/>
      <c r="AB137" s="485"/>
      <c r="AC137" s="485"/>
      <c r="AD137" s="591" t="s">
        <v>295</v>
      </c>
      <c r="AE137" s="591"/>
      <c r="AF137" s="591"/>
      <c r="AH137" s="108"/>
    </row>
    <row r="138" spans="1:37" ht="13.5" customHeight="1">
      <c r="A138" s="536" t="s">
        <v>121</v>
      </c>
      <c r="B138" s="536"/>
      <c r="C138" s="649"/>
      <c r="D138" s="813"/>
      <c r="E138" s="813"/>
      <c r="F138" s="813"/>
      <c r="G138" s="813"/>
      <c r="H138" s="813"/>
      <c r="I138" s="813"/>
      <c r="J138" s="813"/>
      <c r="K138" s="813"/>
      <c r="L138" s="813"/>
      <c r="M138" s="813"/>
      <c r="N138" s="650"/>
      <c r="O138" s="529">
        <f>SUM(O100:P137)</f>
        <v>39</v>
      </c>
      <c r="P138" s="529"/>
      <c r="Q138" s="566"/>
      <c r="R138" s="567"/>
      <c r="S138" s="529">
        <f>SUM(S100:T137)</f>
        <v>0</v>
      </c>
      <c r="T138" s="529"/>
      <c r="U138" s="519"/>
      <c r="V138" s="519"/>
      <c r="W138" s="519"/>
      <c r="X138" s="519"/>
      <c r="Y138" s="519"/>
      <c r="Z138" s="519"/>
      <c r="AA138" s="519"/>
      <c r="AB138" s="519"/>
      <c r="AC138" s="519"/>
      <c r="AD138" s="453"/>
      <c r="AE138" s="453"/>
      <c r="AF138" s="453"/>
    </row>
    <row r="139" spans="1:37" ht="13.5" customHeight="1"/>
    <row r="140" spans="1:37" ht="13.5" customHeight="1">
      <c r="A140" s="498" t="s">
        <v>171</v>
      </c>
      <c r="B140" s="499"/>
      <c r="C140" s="499"/>
      <c r="D140" s="499"/>
      <c r="E140" s="499"/>
      <c r="F140" s="499"/>
      <c r="G140" s="499"/>
      <c r="H140" s="499"/>
      <c r="I140" s="499"/>
      <c r="J140" s="499"/>
      <c r="K140" s="499"/>
      <c r="L140" s="499"/>
      <c r="M140" s="499"/>
      <c r="N140" s="499"/>
      <c r="O140" s="499"/>
      <c r="P140" s="499"/>
      <c r="Q140" s="499"/>
      <c r="R140" s="499"/>
      <c r="S140" s="499"/>
      <c r="T140" s="499"/>
      <c r="U140" s="499"/>
      <c r="V140" s="499"/>
      <c r="W140" s="499"/>
      <c r="X140" s="499"/>
      <c r="Y140" s="499"/>
      <c r="Z140" s="499"/>
      <c r="AA140" s="499"/>
      <c r="AB140" s="499"/>
      <c r="AC140" s="499"/>
      <c r="AD140" s="499"/>
      <c r="AE140" s="499"/>
      <c r="AF140" s="500"/>
    </row>
    <row r="141" spans="1:37" ht="13.5" customHeight="1">
      <c r="A141" s="615" t="s">
        <v>172</v>
      </c>
      <c r="B141" s="616"/>
      <c r="C141" s="616"/>
      <c r="D141" s="616"/>
      <c r="E141" s="616"/>
      <c r="F141" s="616"/>
      <c r="G141" s="616"/>
      <c r="H141" s="616"/>
      <c r="I141" s="616"/>
      <c r="J141" s="616"/>
      <c r="K141" s="616"/>
      <c r="L141" s="616"/>
      <c r="M141" s="616"/>
      <c r="N141" s="616"/>
      <c r="O141" s="616"/>
      <c r="P141" s="616"/>
      <c r="Q141" s="616"/>
      <c r="R141" s="616"/>
      <c r="S141" s="616"/>
      <c r="T141" s="616"/>
      <c r="U141" s="616"/>
      <c r="V141" s="616"/>
      <c r="W141" s="616"/>
      <c r="X141" s="616"/>
      <c r="Y141" s="616"/>
      <c r="Z141" s="616"/>
      <c r="AA141" s="616"/>
      <c r="AB141" s="616"/>
      <c r="AC141" s="616"/>
      <c r="AD141" s="616"/>
      <c r="AE141" s="616"/>
      <c r="AF141" s="617"/>
    </row>
    <row r="142" spans="1:37" ht="13.5" customHeight="1">
      <c r="A142" s="519" t="s">
        <v>103</v>
      </c>
      <c r="B142" s="519"/>
      <c r="C142" s="453" t="s">
        <v>104</v>
      </c>
      <c r="D142" s="453"/>
      <c r="E142" s="453"/>
      <c r="F142" s="453"/>
      <c r="G142" s="453"/>
      <c r="H142" s="453"/>
      <c r="I142" s="453"/>
      <c r="J142" s="453"/>
      <c r="K142" s="453"/>
      <c r="L142" s="453"/>
      <c r="M142" s="453"/>
      <c r="N142" s="453"/>
      <c r="O142" s="519" t="s">
        <v>105</v>
      </c>
      <c r="P142" s="519"/>
      <c r="Q142" s="513" t="s">
        <v>106</v>
      </c>
      <c r="R142" s="514"/>
      <c r="S142" s="529" t="s">
        <v>107</v>
      </c>
      <c r="T142" s="529"/>
      <c r="U142" s="453" t="s">
        <v>108</v>
      </c>
      <c r="V142" s="453"/>
      <c r="W142" s="453"/>
      <c r="X142" s="453"/>
      <c r="Y142" s="453"/>
      <c r="Z142" s="453"/>
      <c r="AA142" s="453"/>
      <c r="AB142" s="453"/>
      <c r="AC142" s="453"/>
      <c r="AD142" s="519" t="s">
        <v>109</v>
      </c>
      <c r="AE142" s="519"/>
      <c r="AF142" s="519"/>
    </row>
    <row r="143" spans="1:37" ht="13.5" customHeight="1">
      <c r="A143" s="519"/>
      <c r="B143" s="519"/>
      <c r="C143" s="453"/>
      <c r="D143" s="453"/>
      <c r="E143" s="453"/>
      <c r="F143" s="453"/>
      <c r="G143" s="453"/>
      <c r="H143" s="453"/>
      <c r="I143" s="453"/>
      <c r="J143" s="453"/>
      <c r="K143" s="453"/>
      <c r="L143" s="453"/>
      <c r="M143" s="453"/>
      <c r="N143" s="453"/>
      <c r="O143" s="519"/>
      <c r="P143" s="519"/>
      <c r="Q143" s="517"/>
      <c r="R143" s="518"/>
      <c r="S143" s="529"/>
      <c r="T143" s="529"/>
      <c r="U143" s="453"/>
      <c r="V143" s="453"/>
      <c r="W143" s="453"/>
      <c r="X143" s="453"/>
      <c r="Y143" s="453"/>
      <c r="Z143" s="453"/>
      <c r="AA143" s="453"/>
      <c r="AB143" s="453"/>
      <c r="AC143" s="453"/>
      <c r="AD143" s="519"/>
      <c r="AE143" s="519"/>
      <c r="AF143" s="519"/>
    </row>
    <row r="144" spans="1:37" ht="81" customHeight="1">
      <c r="A144" s="449" t="s">
        <v>1876</v>
      </c>
      <c r="B144" s="449"/>
      <c r="C144" s="889" t="s">
        <v>1616</v>
      </c>
      <c r="D144" s="889"/>
      <c r="E144" s="889"/>
      <c r="F144" s="889"/>
      <c r="G144" s="889"/>
      <c r="H144" s="889"/>
      <c r="I144" s="889"/>
      <c r="J144" s="889"/>
      <c r="K144" s="889"/>
      <c r="L144" s="889"/>
      <c r="M144" s="889"/>
      <c r="N144" s="889"/>
      <c r="O144" s="529">
        <f t="shared" ref="O144" si="10">IF(Q144="N/A",0,IF(Q144="Yes",2,IF(Q144="Partial",2,IF(Q144="No",2,IF(Q144="",2)))))</f>
        <v>2</v>
      </c>
      <c r="P144" s="529"/>
      <c r="Q144" s="542"/>
      <c r="R144" s="543"/>
      <c r="S144" s="529">
        <f>IF(Q144="N/A",O144,IF(Q144="Yes",O144,IF(Q144="Partial",1,IF(Q144="No",0,IF(Q144="",0)))))</f>
        <v>0</v>
      </c>
      <c r="T144" s="529"/>
      <c r="U144" s="485"/>
      <c r="V144" s="485"/>
      <c r="W144" s="485"/>
      <c r="X144" s="485"/>
      <c r="Y144" s="485"/>
      <c r="Z144" s="485"/>
      <c r="AA144" s="485"/>
      <c r="AB144" s="485"/>
      <c r="AC144" s="485"/>
      <c r="AD144" s="638" t="s">
        <v>1029</v>
      </c>
      <c r="AE144" s="638"/>
      <c r="AF144" s="638"/>
      <c r="AH144" s="108"/>
      <c r="AK144" s="208"/>
    </row>
    <row r="145" spans="1:37" ht="13.5" customHeight="1">
      <c r="A145" s="536" t="s">
        <v>121</v>
      </c>
      <c r="B145" s="536"/>
      <c r="C145" s="536"/>
      <c r="D145" s="536"/>
      <c r="E145" s="536"/>
      <c r="F145" s="536"/>
      <c r="G145" s="536"/>
      <c r="H145" s="536"/>
      <c r="I145" s="536"/>
      <c r="J145" s="536"/>
      <c r="K145" s="536"/>
      <c r="L145" s="536"/>
      <c r="M145" s="536"/>
      <c r="N145" s="536"/>
      <c r="O145" s="529">
        <f>SUM(O144:P144)</f>
        <v>2</v>
      </c>
      <c r="P145" s="529"/>
      <c r="Q145" s="566"/>
      <c r="R145" s="567"/>
      <c r="S145" s="529">
        <f>SUM(S144:T144)</f>
        <v>0</v>
      </c>
      <c r="T145" s="529"/>
      <c r="U145" s="519"/>
      <c r="V145" s="519"/>
      <c r="W145" s="519"/>
      <c r="X145" s="519"/>
      <c r="Y145" s="519"/>
      <c r="Z145" s="519"/>
      <c r="AA145" s="519"/>
      <c r="AB145" s="519"/>
      <c r="AC145" s="519"/>
      <c r="AD145" s="593"/>
      <c r="AE145" s="593"/>
      <c r="AF145" s="593"/>
      <c r="AK145" s="208"/>
    </row>
    <row r="146" spans="1:37" ht="13.5" customHeight="1"/>
    <row r="147" spans="1:37" ht="13.5" customHeight="1">
      <c r="A147" s="498" t="s">
        <v>173</v>
      </c>
      <c r="B147" s="499"/>
      <c r="C147" s="499"/>
      <c r="D147" s="499"/>
      <c r="E147" s="499"/>
      <c r="F147" s="499"/>
      <c r="G147" s="499"/>
      <c r="H147" s="499"/>
      <c r="I147" s="499"/>
      <c r="J147" s="499"/>
      <c r="K147" s="499"/>
      <c r="L147" s="499"/>
      <c r="M147" s="499"/>
      <c r="N147" s="499"/>
      <c r="O147" s="499"/>
      <c r="P147" s="499"/>
      <c r="Q147" s="499"/>
      <c r="R147" s="499"/>
      <c r="S147" s="499"/>
      <c r="T147" s="499"/>
      <c r="U147" s="499"/>
      <c r="V147" s="499"/>
      <c r="W147" s="499"/>
      <c r="X147" s="499"/>
      <c r="Y147" s="499"/>
      <c r="Z147" s="499"/>
      <c r="AA147" s="499"/>
      <c r="AB147" s="499"/>
      <c r="AC147" s="499"/>
      <c r="AD147" s="499"/>
      <c r="AE147" s="499"/>
      <c r="AF147" s="500"/>
    </row>
    <row r="148" spans="1:37" ht="13.5" customHeight="1">
      <c r="A148" s="615" t="s">
        <v>174</v>
      </c>
      <c r="B148" s="616"/>
      <c r="C148" s="616"/>
      <c r="D148" s="616"/>
      <c r="E148" s="616"/>
      <c r="F148" s="616"/>
      <c r="G148" s="616"/>
      <c r="H148" s="616"/>
      <c r="I148" s="616"/>
      <c r="J148" s="616"/>
      <c r="K148" s="616"/>
      <c r="L148" s="616"/>
      <c r="M148" s="616"/>
      <c r="N148" s="616"/>
      <c r="O148" s="616"/>
      <c r="P148" s="616"/>
      <c r="Q148" s="616"/>
      <c r="R148" s="616"/>
      <c r="S148" s="616"/>
      <c r="T148" s="616"/>
      <c r="U148" s="616"/>
      <c r="V148" s="616"/>
      <c r="W148" s="616"/>
      <c r="X148" s="616"/>
      <c r="Y148" s="616"/>
      <c r="Z148" s="616"/>
      <c r="AA148" s="616"/>
      <c r="AB148" s="616"/>
      <c r="AC148" s="616"/>
      <c r="AD148" s="616"/>
      <c r="AE148" s="616"/>
      <c r="AF148" s="617"/>
    </row>
    <row r="149" spans="1:37" ht="13.5" customHeight="1"/>
    <row r="150" spans="1:37" ht="13.5" customHeight="1">
      <c r="A150" s="498" t="s">
        <v>179</v>
      </c>
      <c r="B150" s="499"/>
      <c r="C150" s="499"/>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c r="AE150" s="499"/>
      <c r="AF150" s="500"/>
    </row>
    <row r="151" spans="1:37" ht="13.5" customHeight="1">
      <c r="A151" s="615" t="s">
        <v>180</v>
      </c>
      <c r="B151" s="616"/>
      <c r="C151" s="616"/>
      <c r="D151" s="616"/>
      <c r="E151" s="616"/>
      <c r="F151" s="616"/>
      <c r="G151" s="616"/>
      <c r="H151" s="616"/>
      <c r="I151" s="616"/>
      <c r="J151" s="616"/>
      <c r="K151" s="616"/>
      <c r="L151" s="616"/>
      <c r="M151" s="616"/>
      <c r="N151" s="616"/>
      <c r="O151" s="616"/>
      <c r="P151" s="616"/>
      <c r="Q151" s="616"/>
      <c r="R151" s="616"/>
      <c r="S151" s="616"/>
      <c r="T151" s="616"/>
      <c r="U151" s="616"/>
      <c r="V151" s="616"/>
      <c r="W151" s="616"/>
      <c r="X151" s="616"/>
      <c r="Y151" s="616"/>
      <c r="Z151" s="616"/>
      <c r="AA151" s="616"/>
      <c r="AB151" s="616"/>
      <c r="AC151" s="616"/>
      <c r="AD151" s="616"/>
      <c r="AE151" s="616"/>
      <c r="AF151" s="617"/>
    </row>
    <row r="152" spans="1:37" ht="13.5" customHeight="1">
      <c r="A152" s="519" t="s">
        <v>103</v>
      </c>
      <c r="B152" s="519"/>
      <c r="C152" s="453" t="s">
        <v>104</v>
      </c>
      <c r="D152" s="453"/>
      <c r="E152" s="453"/>
      <c r="F152" s="453"/>
      <c r="G152" s="453"/>
      <c r="H152" s="453"/>
      <c r="I152" s="453"/>
      <c r="J152" s="453"/>
      <c r="K152" s="453"/>
      <c r="L152" s="453"/>
      <c r="M152" s="453"/>
      <c r="N152" s="453"/>
      <c r="O152" s="519" t="s">
        <v>105</v>
      </c>
      <c r="P152" s="519"/>
      <c r="Q152" s="513" t="s">
        <v>106</v>
      </c>
      <c r="R152" s="514"/>
      <c r="S152" s="529" t="s">
        <v>107</v>
      </c>
      <c r="T152" s="529"/>
      <c r="U152" s="453" t="s">
        <v>108</v>
      </c>
      <c r="V152" s="453"/>
      <c r="W152" s="453"/>
      <c r="X152" s="453"/>
      <c r="Y152" s="453"/>
      <c r="Z152" s="453"/>
      <c r="AA152" s="453"/>
      <c r="AB152" s="453"/>
      <c r="AC152" s="453"/>
      <c r="AD152" s="519" t="s">
        <v>109</v>
      </c>
      <c r="AE152" s="519"/>
      <c r="AF152" s="519"/>
    </row>
    <row r="153" spans="1:37" ht="13.5" customHeight="1">
      <c r="A153" s="519"/>
      <c r="B153" s="519"/>
      <c r="C153" s="453"/>
      <c r="D153" s="453"/>
      <c r="E153" s="453"/>
      <c r="F153" s="453"/>
      <c r="G153" s="453"/>
      <c r="H153" s="453"/>
      <c r="I153" s="453"/>
      <c r="J153" s="453"/>
      <c r="K153" s="453"/>
      <c r="L153" s="453"/>
      <c r="M153" s="453"/>
      <c r="N153" s="453"/>
      <c r="O153" s="519"/>
      <c r="P153" s="519"/>
      <c r="Q153" s="517"/>
      <c r="R153" s="518"/>
      <c r="S153" s="529"/>
      <c r="T153" s="529"/>
      <c r="U153" s="453"/>
      <c r="V153" s="453"/>
      <c r="W153" s="453"/>
      <c r="X153" s="453"/>
      <c r="Y153" s="453"/>
      <c r="Z153" s="453"/>
      <c r="AA153" s="453"/>
      <c r="AB153" s="453"/>
      <c r="AC153" s="453"/>
      <c r="AD153" s="519"/>
      <c r="AE153" s="519"/>
      <c r="AF153" s="519"/>
    </row>
    <row r="154" spans="1:37" ht="40.5" customHeight="1">
      <c r="A154" s="893" t="s">
        <v>2164</v>
      </c>
      <c r="B154" s="893"/>
      <c r="C154" s="557" t="s">
        <v>1456</v>
      </c>
      <c r="D154" s="557"/>
      <c r="E154" s="557"/>
      <c r="F154" s="557"/>
      <c r="G154" s="557"/>
      <c r="H154" s="557"/>
      <c r="I154" s="557"/>
      <c r="J154" s="557"/>
      <c r="K154" s="557"/>
      <c r="L154" s="557"/>
      <c r="M154" s="557"/>
      <c r="N154" s="557"/>
      <c r="O154" s="513">
        <f>IF(Q154="N/A",0,IF(Q154="Answer all sub questions",3,IF(Q154="Yes",3,IF(Q154="Partial",3,IF(Q154="No",3,IF(Q154="",3))))))</f>
        <v>3</v>
      </c>
      <c r="P154" s="514"/>
      <c r="Q154" s="508" t="str">
        <f>IF(AJ161&gt;5,"Answer all sub questions",IF(AJ161=(4*1.001),"N/A",IF(AJ161&gt;=4,"Yes",IF(AJ161=3.003,"No",IF(AJ161=2.002,"No",IF(AJ161=1.001,"No",IF(AJ161=0,"No",IF(AJ161&gt;=0.5,"Partial",IF(AJ161&lt;=3.5,"Partial")))))))))</f>
        <v>Answer all sub questions</v>
      </c>
      <c r="R154" s="509"/>
      <c r="S154" s="513">
        <f>IF(Q154="N/A",O154,IF(Q154="Answer all sub questions",0,IF(Q154="Yes",O154,IF(Q154="Partial",1,IF(Q154="No",0,IF(Q154="",0))))))</f>
        <v>0</v>
      </c>
      <c r="T154" s="514"/>
      <c r="U154" s="475"/>
      <c r="V154" s="473"/>
      <c r="W154" s="473"/>
      <c r="X154" s="473"/>
      <c r="Y154" s="473"/>
      <c r="Z154" s="473"/>
      <c r="AA154" s="473"/>
      <c r="AB154" s="473"/>
      <c r="AC154" s="474"/>
      <c r="AD154" s="771" t="s">
        <v>1327</v>
      </c>
      <c r="AE154" s="772"/>
      <c r="AF154" s="773"/>
      <c r="AH154" s="108"/>
      <c r="AJ154" s="108"/>
    </row>
    <row r="155" spans="1:37" ht="40.5" customHeight="1">
      <c r="A155" s="893"/>
      <c r="B155" s="894"/>
      <c r="C155" s="173"/>
      <c r="D155" s="896" t="s">
        <v>1617</v>
      </c>
      <c r="E155" s="896"/>
      <c r="F155" s="896"/>
      <c r="G155" s="896"/>
      <c r="H155" s="896"/>
      <c r="I155" s="896"/>
      <c r="J155" s="896"/>
      <c r="K155" s="896"/>
      <c r="L155" s="896"/>
      <c r="M155" s="896"/>
      <c r="N155" s="897"/>
      <c r="O155" s="515"/>
      <c r="P155" s="516"/>
      <c r="Q155" s="508" t="str">
        <f>IF(AJ158&gt;4,"Answer all sub questions",IF(AJ158=(3*1.001),"N/A",IF(AJ158&gt;=3,"Yes",IF(AJ158=2.002,"No",IF(AJ158=1.001,"No",IF(AJ158=0,"No",IF(AJ158&gt;=0.5,"Partial",IF(AJ158&lt;=2.5,"Partial"))))))))</f>
        <v>Answer all sub questions</v>
      </c>
      <c r="R155" s="509"/>
      <c r="S155" s="515"/>
      <c r="T155" s="516"/>
      <c r="U155" s="475"/>
      <c r="V155" s="473"/>
      <c r="W155" s="473"/>
      <c r="X155" s="473"/>
      <c r="Y155" s="473"/>
      <c r="Z155" s="473"/>
      <c r="AA155" s="473"/>
      <c r="AB155" s="473"/>
      <c r="AC155" s="474"/>
      <c r="AD155" s="774"/>
      <c r="AE155" s="775"/>
      <c r="AF155" s="776"/>
      <c r="AH155" s="108"/>
      <c r="AI155" s="95">
        <f>IF(Q155="Answer all sub questions",100,IF(Q155="Yes",1,IF(Q155="No",0,IF(Q155="Partial",0.5,IF(Q155="All N/A",1.001)))))</f>
        <v>100</v>
      </c>
      <c r="AJ155" s="108"/>
      <c r="AK155" s="208"/>
    </row>
    <row r="156" spans="1:37" ht="13.5" customHeight="1">
      <c r="A156" s="893"/>
      <c r="B156" s="894"/>
      <c r="C156" s="136"/>
      <c r="D156" s="217"/>
      <c r="E156" s="874" t="s">
        <v>1453</v>
      </c>
      <c r="F156" s="874"/>
      <c r="G156" s="874"/>
      <c r="H156" s="874"/>
      <c r="I156" s="874"/>
      <c r="J156" s="874"/>
      <c r="K156" s="874"/>
      <c r="L156" s="874"/>
      <c r="M156" s="874"/>
      <c r="N156" s="875"/>
      <c r="O156" s="515"/>
      <c r="P156" s="516"/>
      <c r="Q156" s="555"/>
      <c r="R156" s="556"/>
      <c r="S156" s="515"/>
      <c r="T156" s="516"/>
      <c r="U156" s="475"/>
      <c r="V156" s="473"/>
      <c r="W156" s="473"/>
      <c r="X156" s="473"/>
      <c r="Y156" s="473"/>
      <c r="Z156" s="473"/>
      <c r="AA156" s="473"/>
      <c r="AB156" s="473"/>
      <c r="AC156" s="474"/>
      <c r="AD156" s="774"/>
      <c r="AE156" s="775"/>
      <c r="AF156" s="776"/>
      <c r="AH156" s="108"/>
      <c r="AI156" s="95">
        <f t="shared" ref="AI156:AI161" si="11">IF(Q156="",100,IF(Q156="Yes",1,IF(Q156="No",0,IF(Q156="Partial",0.5,IF(Q156="N/A",1.001)))))</f>
        <v>100</v>
      </c>
      <c r="AJ156" s="108"/>
    </row>
    <row r="157" spans="1:37" ht="13.5" customHeight="1">
      <c r="A157" s="893"/>
      <c r="B157" s="894"/>
      <c r="C157" s="136"/>
      <c r="D157" s="217"/>
      <c r="E157" s="874" t="s">
        <v>1452</v>
      </c>
      <c r="F157" s="874"/>
      <c r="G157" s="874"/>
      <c r="H157" s="874"/>
      <c r="I157" s="874"/>
      <c r="J157" s="874"/>
      <c r="K157" s="874"/>
      <c r="L157" s="874"/>
      <c r="M157" s="874"/>
      <c r="N157" s="875"/>
      <c r="O157" s="515"/>
      <c r="P157" s="516"/>
      <c r="Q157" s="555"/>
      <c r="R157" s="556"/>
      <c r="S157" s="515"/>
      <c r="T157" s="516"/>
      <c r="U157" s="475"/>
      <c r="V157" s="473"/>
      <c r="W157" s="473"/>
      <c r="X157" s="473"/>
      <c r="Y157" s="473"/>
      <c r="Z157" s="473"/>
      <c r="AA157" s="473"/>
      <c r="AB157" s="473"/>
      <c r="AC157" s="474"/>
      <c r="AD157" s="774"/>
      <c r="AE157" s="775"/>
      <c r="AF157" s="776"/>
      <c r="AH157" s="108"/>
      <c r="AI157" s="95">
        <f t="shared" si="11"/>
        <v>100</v>
      </c>
      <c r="AJ157" s="108"/>
    </row>
    <row r="158" spans="1:37" ht="13.5" customHeight="1">
      <c r="A158" s="893"/>
      <c r="B158" s="893"/>
      <c r="C158" s="136"/>
      <c r="D158" s="217"/>
      <c r="E158" s="874" t="s">
        <v>1455</v>
      </c>
      <c r="F158" s="874"/>
      <c r="G158" s="874"/>
      <c r="H158" s="874"/>
      <c r="I158" s="874"/>
      <c r="J158" s="874"/>
      <c r="K158" s="874"/>
      <c r="L158" s="874"/>
      <c r="M158" s="874"/>
      <c r="N158" s="875"/>
      <c r="O158" s="515"/>
      <c r="P158" s="516"/>
      <c r="Q158" s="555"/>
      <c r="R158" s="556"/>
      <c r="S158" s="515"/>
      <c r="T158" s="516"/>
      <c r="U158" s="475"/>
      <c r="V158" s="473"/>
      <c r="W158" s="473"/>
      <c r="X158" s="473"/>
      <c r="Y158" s="473"/>
      <c r="Z158" s="473"/>
      <c r="AA158" s="473"/>
      <c r="AB158" s="473"/>
      <c r="AC158" s="474"/>
      <c r="AD158" s="774"/>
      <c r="AE158" s="775"/>
      <c r="AF158" s="776"/>
      <c r="AH158" s="108"/>
      <c r="AI158" s="95">
        <f t="shared" si="11"/>
        <v>100</v>
      </c>
      <c r="AJ158" s="122">
        <f>SUM(AI156:AI158)</f>
        <v>300</v>
      </c>
    </row>
    <row r="159" spans="1:37" ht="27" customHeight="1">
      <c r="A159" s="893"/>
      <c r="B159" s="893"/>
      <c r="C159" s="136"/>
      <c r="D159" s="558" t="s">
        <v>1454</v>
      </c>
      <c r="E159" s="558"/>
      <c r="F159" s="558"/>
      <c r="G159" s="558"/>
      <c r="H159" s="558"/>
      <c r="I159" s="558"/>
      <c r="J159" s="558"/>
      <c r="K159" s="558"/>
      <c r="L159" s="558"/>
      <c r="M159" s="558"/>
      <c r="N159" s="559"/>
      <c r="O159" s="515"/>
      <c r="P159" s="516"/>
      <c r="Q159" s="555"/>
      <c r="R159" s="556"/>
      <c r="S159" s="515"/>
      <c r="T159" s="516"/>
      <c r="U159" s="475"/>
      <c r="V159" s="473"/>
      <c r="W159" s="473"/>
      <c r="X159" s="473"/>
      <c r="Y159" s="473"/>
      <c r="Z159" s="473"/>
      <c r="AA159" s="473"/>
      <c r="AB159" s="473"/>
      <c r="AC159" s="474"/>
      <c r="AD159" s="774"/>
      <c r="AE159" s="775"/>
      <c r="AF159" s="776"/>
      <c r="AH159" s="108"/>
      <c r="AI159" s="95">
        <f t="shared" si="11"/>
        <v>100</v>
      </c>
      <c r="AJ159" s="122"/>
      <c r="AK159" s="208"/>
    </row>
    <row r="160" spans="1:37" ht="13.25" customHeight="1">
      <c r="A160" s="893"/>
      <c r="B160" s="893"/>
      <c r="C160" s="124"/>
      <c r="D160" s="891" t="s">
        <v>1457</v>
      </c>
      <c r="E160" s="891"/>
      <c r="F160" s="891"/>
      <c r="G160" s="891"/>
      <c r="H160" s="891"/>
      <c r="I160" s="891"/>
      <c r="J160" s="891"/>
      <c r="K160" s="891"/>
      <c r="L160" s="891"/>
      <c r="M160" s="891"/>
      <c r="N160" s="892"/>
      <c r="O160" s="515"/>
      <c r="P160" s="516"/>
      <c r="Q160" s="555"/>
      <c r="R160" s="556"/>
      <c r="S160" s="515"/>
      <c r="T160" s="516"/>
      <c r="U160" s="475"/>
      <c r="V160" s="473"/>
      <c r="W160" s="473"/>
      <c r="X160" s="473"/>
      <c r="Y160" s="473"/>
      <c r="Z160" s="473"/>
      <c r="AA160" s="473"/>
      <c r="AB160" s="473"/>
      <c r="AC160" s="474"/>
      <c r="AD160" s="774"/>
      <c r="AE160" s="775"/>
      <c r="AF160" s="776"/>
      <c r="AH160" s="108"/>
      <c r="AI160" s="95">
        <f t="shared" si="11"/>
        <v>100</v>
      </c>
    </row>
    <row r="161" spans="1:40" ht="27" customHeight="1">
      <c r="A161" s="893"/>
      <c r="B161" s="893"/>
      <c r="C161" s="124"/>
      <c r="D161" s="891" t="s">
        <v>1618</v>
      </c>
      <c r="E161" s="891"/>
      <c r="F161" s="891"/>
      <c r="G161" s="891"/>
      <c r="H161" s="891"/>
      <c r="I161" s="891"/>
      <c r="J161" s="891"/>
      <c r="K161" s="891"/>
      <c r="L161" s="891"/>
      <c r="M161" s="891"/>
      <c r="N161" s="892"/>
      <c r="O161" s="517"/>
      <c r="P161" s="518"/>
      <c r="Q161" s="555"/>
      <c r="R161" s="556"/>
      <c r="S161" s="517"/>
      <c r="T161" s="518"/>
      <c r="U161" s="475"/>
      <c r="V161" s="473"/>
      <c r="W161" s="473"/>
      <c r="X161" s="473"/>
      <c r="Y161" s="473"/>
      <c r="Z161" s="473"/>
      <c r="AA161" s="473"/>
      <c r="AB161" s="473"/>
      <c r="AC161" s="474"/>
      <c r="AD161" s="777"/>
      <c r="AE161" s="778"/>
      <c r="AF161" s="779"/>
      <c r="AH161" s="108"/>
      <c r="AI161" s="95">
        <f t="shared" si="11"/>
        <v>100</v>
      </c>
      <c r="AJ161" s="122">
        <f>SUM(AI161:AI161)+AI155+AI160+AI159</f>
        <v>400</v>
      </c>
      <c r="AK161" s="208"/>
    </row>
    <row r="162" spans="1:40" ht="13.5" customHeight="1">
      <c r="A162" s="536" t="s">
        <v>121</v>
      </c>
      <c r="B162" s="536"/>
      <c r="C162" s="536"/>
      <c r="D162" s="536"/>
      <c r="E162" s="536"/>
      <c r="F162" s="536"/>
      <c r="G162" s="536"/>
      <c r="H162" s="536"/>
      <c r="I162" s="536"/>
      <c r="J162" s="536"/>
      <c r="K162" s="536"/>
      <c r="L162" s="536"/>
      <c r="M162" s="536"/>
      <c r="N162" s="536"/>
      <c r="O162" s="529">
        <f>SUM(O154:P161)</f>
        <v>3</v>
      </c>
      <c r="P162" s="529"/>
      <c r="Q162" s="566"/>
      <c r="R162" s="567"/>
      <c r="S162" s="529">
        <f>SUM(S154:T161)</f>
        <v>0</v>
      </c>
      <c r="T162" s="529"/>
      <c r="U162" s="519"/>
      <c r="V162" s="519"/>
      <c r="W162" s="519"/>
      <c r="X162" s="519"/>
      <c r="Y162" s="519"/>
      <c r="Z162" s="519"/>
      <c r="AA162" s="519"/>
      <c r="AB162" s="519"/>
      <c r="AC162" s="519"/>
      <c r="AD162" s="453"/>
      <c r="AE162" s="453"/>
      <c r="AF162" s="453"/>
      <c r="AK162" s="95"/>
    </row>
    <row r="163" spans="1:40" ht="13.5" customHeight="1">
      <c r="AK163" s="95"/>
    </row>
    <row r="164" spans="1:40" ht="13.5" customHeight="1">
      <c r="A164" s="498" t="s">
        <v>181</v>
      </c>
      <c r="B164" s="499"/>
      <c r="C164" s="499"/>
      <c r="D164" s="499"/>
      <c r="E164" s="499"/>
      <c r="F164" s="499"/>
      <c r="G164" s="499"/>
      <c r="H164" s="499"/>
      <c r="I164" s="499"/>
      <c r="J164" s="499"/>
      <c r="K164" s="499"/>
      <c r="L164" s="499"/>
      <c r="M164" s="499"/>
      <c r="N164" s="499"/>
      <c r="O164" s="499"/>
      <c r="P164" s="499"/>
      <c r="Q164" s="499"/>
      <c r="R164" s="499"/>
      <c r="S164" s="499"/>
      <c r="T164" s="499"/>
      <c r="U164" s="499"/>
      <c r="V164" s="499"/>
      <c r="W164" s="499"/>
      <c r="X164" s="499"/>
      <c r="Y164" s="499"/>
      <c r="Z164" s="499"/>
      <c r="AA164" s="499"/>
      <c r="AB164" s="499"/>
      <c r="AC164" s="499"/>
      <c r="AD164" s="499"/>
      <c r="AE164" s="499"/>
      <c r="AF164" s="500"/>
      <c r="AK164" s="95"/>
    </row>
    <row r="165" spans="1:40" ht="13.5" customHeight="1">
      <c r="A165" s="615" t="s">
        <v>1761</v>
      </c>
      <c r="B165" s="616"/>
      <c r="C165" s="616"/>
      <c r="D165" s="616"/>
      <c r="E165" s="616"/>
      <c r="F165" s="616"/>
      <c r="G165" s="616"/>
      <c r="H165" s="616"/>
      <c r="I165" s="616"/>
      <c r="J165" s="616"/>
      <c r="K165" s="616"/>
      <c r="L165" s="616"/>
      <c r="M165" s="616"/>
      <c r="N165" s="616"/>
      <c r="O165" s="616"/>
      <c r="P165" s="616"/>
      <c r="Q165" s="616"/>
      <c r="R165" s="616"/>
      <c r="S165" s="616"/>
      <c r="T165" s="616"/>
      <c r="U165" s="616"/>
      <c r="V165" s="616"/>
      <c r="W165" s="616"/>
      <c r="X165" s="616"/>
      <c r="Y165" s="616"/>
      <c r="Z165" s="616"/>
      <c r="AA165" s="616"/>
      <c r="AB165" s="616"/>
      <c r="AC165" s="616"/>
      <c r="AD165" s="616"/>
      <c r="AE165" s="616"/>
      <c r="AF165" s="617"/>
      <c r="AK165" s="95"/>
    </row>
    <row r="166" spans="1:40" ht="13.5" customHeight="1"/>
    <row r="167" spans="1:40" ht="13.5" customHeight="1">
      <c r="A167" s="498" t="s">
        <v>186</v>
      </c>
      <c r="B167" s="499"/>
      <c r="C167" s="499"/>
      <c r="D167" s="499"/>
      <c r="E167" s="499"/>
      <c r="F167" s="499"/>
      <c r="G167" s="499"/>
      <c r="H167" s="499"/>
      <c r="I167" s="499"/>
      <c r="J167" s="499"/>
      <c r="K167" s="499"/>
      <c r="L167" s="499"/>
      <c r="M167" s="499"/>
      <c r="N167" s="499"/>
      <c r="O167" s="499"/>
      <c r="P167" s="499"/>
      <c r="Q167" s="499"/>
      <c r="R167" s="499"/>
      <c r="S167" s="499"/>
      <c r="T167" s="499"/>
      <c r="U167" s="499"/>
      <c r="V167" s="499"/>
      <c r="W167" s="499"/>
      <c r="X167" s="499"/>
      <c r="Y167" s="499"/>
      <c r="Z167" s="499"/>
      <c r="AA167" s="499"/>
      <c r="AB167" s="499"/>
      <c r="AC167" s="499"/>
      <c r="AD167" s="499"/>
      <c r="AE167" s="499"/>
      <c r="AF167" s="500"/>
    </row>
    <row r="168" spans="1:40" ht="13.5" customHeight="1">
      <c r="A168" s="458"/>
      <c r="B168" s="459"/>
      <c r="C168" s="458"/>
      <c r="D168" s="565"/>
      <c r="E168" s="565"/>
      <c r="F168" s="565"/>
      <c r="G168" s="565"/>
      <c r="H168" s="565"/>
      <c r="I168" s="565"/>
      <c r="J168" s="565"/>
      <c r="K168" s="565"/>
      <c r="L168" s="565"/>
      <c r="M168" s="565"/>
      <c r="N168" s="459"/>
      <c r="O168" s="529">
        <f>O162+O145+O138+O93+O78+O70+O45</f>
        <v>64</v>
      </c>
      <c r="P168" s="529"/>
      <c r="Q168" s="566"/>
      <c r="R168" s="567"/>
      <c r="S168" s="529">
        <f>S162+S145+S138+S93+S78+S70+S45</f>
        <v>0</v>
      </c>
      <c r="T168" s="529"/>
      <c r="U168" s="458"/>
      <c r="V168" s="565"/>
      <c r="W168" s="565"/>
      <c r="X168" s="565"/>
      <c r="Y168" s="565"/>
      <c r="Z168" s="565"/>
      <c r="AA168" s="565"/>
      <c r="AB168" s="565"/>
      <c r="AC168" s="565"/>
      <c r="AD168" s="565"/>
      <c r="AE168" s="565"/>
      <c r="AF168" s="459"/>
    </row>
    <row r="169" spans="1:40" ht="13.5" customHeight="1" thickBot="1"/>
    <row r="170" spans="1:40" s="139" customFormat="1" ht="19.5" customHeight="1">
      <c r="A170" s="434" t="s">
        <v>1321</v>
      </c>
      <c r="B170" s="435"/>
      <c r="C170" s="435"/>
      <c r="D170" s="435"/>
      <c r="E170" s="435"/>
      <c r="F170" s="436"/>
    </row>
    <row r="171" spans="1:40" ht="15.75" customHeight="1">
      <c r="A171" s="685" t="s">
        <v>1496</v>
      </c>
      <c r="B171" s="686"/>
      <c r="C171" s="686"/>
      <c r="D171" s="686"/>
      <c r="E171" s="686"/>
      <c r="F171" s="687"/>
      <c r="AG171" s="95"/>
      <c r="AK171" s="95"/>
      <c r="AM171" s="93"/>
      <c r="AN171" s="93"/>
    </row>
    <row r="172" spans="1:40" ht="15.75" customHeight="1">
      <c r="A172" s="437" t="s">
        <v>1322</v>
      </c>
      <c r="B172" s="438"/>
      <c r="C172" s="438"/>
      <c r="D172" s="438"/>
      <c r="E172" s="438"/>
      <c r="F172" s="439"/>
      <c r="AG172" s="95"/>
      <c r="AK172" s="95"/>
    </row>
    <row r="173" spans="1:40" ht="15.75" customHeight="1">
      <c r="A173" s="437" t="s">
        <v>1648</v>
      </c>
      <c r="B173" s="438"/>
      <c r="C173" s="438"/>
      <c r="D173" s="438"/>
      <c r="E173" s="438"/>
      <c r="F173" s="439"/>
      <c r="AG173" s="95"/>
      <c r="AK173" s="95"/>
    </row>
    <row r="174" spans="1:40" ht="15.75" customHeight="1">
      <c r="A174" s="437" t="s">
        <v>1323</v>
      </c>
      <c r="B174" s="438"/>
      <c r="C174" s="438"/>
      <c r="D174" s="438"/>
      <c r="E174" s="438"/>
      <c r="F174" s="439"/>
      <c r="AG174" s="95"/>
      <c r="AK174" s="95"/>
    </row>
    <row r="175" spans="1:40" ht="15.75" customHeight="1">
      <c r="A175" s="685" t="s">
        <v>1719</v>
      </c>
      <c r="B175" s="686"/>
      <c r="C175" s="686"/>
      <c r="D175" s="686"/>
      <c r="E175" s="686"/>
      <c r="F175" s="687"/>
      <c r="AG175" s="95"/>
      <c r="AK175" s="95"/>
    </row>
    <row r="176" spans="1:40" ht="15.75" customHeight="1" thickBot="1">
      <c r="A176" s="695" t="s">
        <v>1720</v>
      </c>
      <c r="B176" s="696"/>
      <c r="C176" s="696"/>
      <c r="D176" s="696"/>
      <c r="E176" s="696"/>
      <c r="F176" s="697"/>
      <c r="AG176" s="95"/>
      <c r="AK176" s="95"/>
    </row>
    <row r="177" spans="33:37" s="218" customFormat="1" ht="18" customHeight="1">
      <c r="AG177" s="219"/>
      <c r="AK177" s="219"/>
    </row>
    <row r="183" spans="33:37" hidden="1">
      <c r="AK183" s="95"/>
    </row>
    <row r="184" spans="33:37" hidden="1">
      <c r="AK184" s="95" t="s">
        <v>26</v>
      </c>
    </row>
    <row r="185" spans="33:37" hidden="1">
      <c r="AK185" s="95" t="s">
        <v>29</v>
      </c>
    </row>
    <row r="186" spans="33:37" hidden="1">
      <c r="AK186" s="95"/>
    </row>
    <row r="187" spans="33:37" hidden="1">
      <c r="AG187" s="95"/>
      <c r="AK187" s="95" t="s">
        <v>26</v>
      </c>
    </row>
    <row r="188" spans="33:37" hidden="1">
      <c r="AG188" s="95"/>
      <c r="AK188" s="95" t="s">
        <v>187</v>
      </c>
    </row>
    <row r="189" spans="33:37" hidden="1">
      <c r="AG189" s="95"/>
      <c r="AK189" s="95" t="s">
        <v>29</v>
      </c>
    </row>
    <row r="190" spans="33:37" hidden="1">
      <c r="AG190" s="95"/>
      <c r="AK190" s="95" t="s">
        <v>76</v>
      </c>
    </row>
    <row r="191" spans="33:37" hidden="1">
      <c r="AK191" s="95"/>
    </row>
    <row r="192" spans="33:37" hidden="1">
      <c r="AG192" s="95"/>
      <c r="AK192" s="95" t="s">
        <v>26</v>
      </c>
    </row>
    <row r="193" spans="33:37" hidden="1">
      <c r="AG193" s="95"/>
      <c r="AK193" s="95" t="s">
        <v>187</v>
      </c>
    </row>
    <row r="194" spans="33:37" hidden="1">
      <c r="AG194" s="95"/>
      <c r="AK194" s="95" t="s">
        <v>29</v>
      </c>
    </row>
    <row r="195" spans="33:37" hidden="1">
      <c r="AK195" s="95"/>
    </row>
    <row r="196" spans="33:37" hidden="1">
      <c r="AG196" s="95"/>
      <c r="AK196" s="95" t="s">
        <v>26</v>
      </c>
    </row>
    <row r="197" spans="33:37" hidden="1">
      <c r="AG197" s="95"/>
      <c r="AK197" s="95" t="s">
        <v>29</v>
      </c>
    </row>
    <row r="198" spans="33:37" hidden="1">
      <c r="AG198" s="95"/>
      <c r="AK198" s="95" t="s">
        <v>76</v>
      </c>
    </row>
  </sheetData>
  <sheetProtection algorithmName="SHA-512" hashValue="qer9Rub+4x294diXICxlPdDOSK82keSmBttEQkW/u/aqhlRzSyVTKphbjstdeqiAEKWQDjxWRmUPL4o88BgnGQ==" saltValue="FCISfSAq4bTeo7Jr8OwHMQ==" spinCount="100000" sheet="1" objects="1" scenarios="1"/>
  <mergeCells count="516">
    <mergeCell ref="U109:AC109"/>
    <mergeCell ref="S109:T109"/>
    <mergeCell ref="Q109:R109"/>
    <mergeCell ref="O109:P109"/>
    <mergeCell ref="D109:N109"/>
    <mergeCell ref="AD105:AF105"/>
    <mergeCell ref="C105:N105"/>
    <mergeCell ref="O105:P105"/>
    <mergeCell ref="Q105:R105"/>
    <mergeCell ref="S105:T105"/>
    <mergeCell ref="U105:AC105"/>
    <mergeCell ref="A106:AF106"/>
    <mergeCell ref="A107:B111"/>
    <mergeCell ref="C107:N107"/>
    <mergeCell ref="O107:P107"/>
    <mergeCell ref="Q107:R107"/>
    <mergeCell ref="S107:T107"/>
    <mergeCell ref="U107:AC107"/>
    <mergeCell ref="AD107:AF111"/>
    <mergeCell ref="D108:AC108"/>
    <mergeCell ref="Q111:R111"/>
    <mergeCell ref="S111:T111"/>
    <mergeCell ref="U111:AC111"/>
    <mergeCell ref="D110:AC110"/>
    <mergeCell ref="AD100:AF100"/>
    <mergeCell ref="A103:B103"/>
    <mergeCell ref="C103:N103"/>
    <mergeCell ref="O103:P103"/>
    <mergeCell ref="Q103:R103"/>
    <mergeCell ref="S103:T103"/>
    <mergeCell ref="U103:AC103"/>
    <mergeCell ref="AD103:AF103"/>
    <mergeCell ref="AD102:AF102"/>
    <mergeCell ref="A101:B101"/>
    <mergeCell ref="C101:N101"/>
    <mergeCell ref="O101:P101"/>
    <mergeCell ref="Q101:R101"/>
    <mergeCell ref="S101:T101"/>
    <mergeCell ref="U101:AC101"/>
    <mergeCell ref="AD101:AF101"/>
    <mergeCell ref="A100:B100"/>
    <mergeCell ref="C100:N100"/>
    <mergeCell ref="O100:P100"/>
    <mergeCell ref="Q100:R100"/>
    <mergeCell ref="S100:T100"/>
    <mergeCell ref="U100:AC100"/>
    <mergeCell ref="AD104:AF104"/>
    <mergeCell ref="Q104:R104"/>
    <mergeCell ref="S104:T104"/>
    <mergeCell ref="U104:AC104"/>
    <mergeCell ref="A102:B102"/>
    <mergeCell ref="C102:N102"/>
    <mergeCell ref="O102:P102"/>
    <mergeCell ref="Q102:R102"/>
    <mergeCell ref="S102:T102"/>
    <mergeCell ref="U102:AC102"/>
    <mergeCell ref="A104:B104"/>
    <mergeCell ref="C104:N104"/>
    <mergeCell ref="O104:P104"/>
    <mergeCell ref="A170:F170"/>
    <mergeCell ref="A171:F171"/>
    <mergeCell ref="U161:AC161"/>
    <mergeCell ref="Q159:R159"/>
    <mergeCell ref="U159:AC159"/>
    <mergeCell ref="D160:N160"/>
    <mergeCell ref="Q160:R160"/>
    <mergeCell ref="U160:AC160"/>
    <mergeCell ref="C154:N154"/>
    <mergeCell ref="Q155:R155"/>
    <mergeCell ref="U155:AC155"/>
    <mergeCell ref="E156:N156"/>
    <mergeCell ref="Q156:R156"/>
    <mergeCell ref="U156:AC156"/>
    <mergeCell ref="E158:N158"/>
    <mergeCell ref="Q158:R158"/>
    <mergeCell ref="U158:AC158"/>
    <mergeCell ref="U168:AF168"/>
    <mergeCell ref="AD154:AF161"/>
    <mergeCell ref="D155:N155"/>
    <mergeCell ref="U114:AC114"/>
    <mergeCell ref="U132:AC132"/>
    <mergeCell ref="D129:N129"/>
    <mergeCell ref="U129:AC129"/>
    <mergeCell ref="D161:N161"/>
    <mergeCell ref="Q161:R161"/>
    <mergeCell ref="A154:B161"/>
    <mergeCell ref="U157:AC157"/>
    <mergeCell ref="D130:N130"/>
    <mergeCell ref="Q130:R130"/>
    <mergeCell ref="U130:AC130"/>
    <mergeCell ref="O145:P145"/>
    <mergeCell ref="Q145:R145"/>
    <mergeCell ref="S145:T145"/>
    <mergeCell ref="U145:AC145"/>
    <mergeCell ref="A134:AF134"/>
    <mergeCell ref="C124:N124"/>
    <mergeCell ref="C126:N126"/>
    <mergeCell ref="O126:P126"/>
    <mergeCell ref="Q126:R126"/>
    <mergeCell ref="S126:T126"/>
    <mergeCell ref="U126:AC126"/>
    <mergeCell ref="D125:N125"/>
    <mergeCell ref="A122:B122"/>
    <mergeCell ref="C122:N122"/>
    <mergeCell ref="A147:AF147"/>
    <mergeCell ref="A145:B145"/>
    <mergeCell ref="C145:N145"/>
    <mergeCell ref="D111:N111"/>
    <mergeCell ref="O111:P111"/>
    <mergeCell ref="O122:P122"/>
    <mergeCell ref="Q122:R122"/>
    <mergeCell ref="S122:T122"/>
    <mergeCell ref="U122:AC122"/>
    <mergeCell ref="AD122:AF122"/>
    <mergeCell ref="A121:B121"/>
    <mergeCell ref="C121:N121"/>
    <mergeCell ref="O121:P121"/>
    <mergeCell ref="Q121:R121"/>
    <mergeCell ref="S121:T121"/>
    <mergeCell ref="U121:AC121"/>
    <mergeCell ref="O116:P116"/>
    <mergeCell ref="Q116:R116"/>
    <mergeCell ref="S116:T116"/>
    <mergeCell ref="U116:AC116"/>
    <mergeCell ref="AD112:AF115"/>
    <mergeCell ref="D113:N113"/>
    <mergeCell ref="AD121:AF121"/>
    <mergeCell ref="U128:AC128"/>
    <mergeCell ref="Q129:R129"/>
    <mergeCell ref="A148:AF148"/>
    <mergeCell ref="A174:F174"/>
    <mergeCell ref="A175:F175"/>
    <mergeCell ref="A176:F176"/>
    <mergeCell ref="AD162:AF162"/>
    <mergeCell ref="A164:AF164"/>
    <mergeCell ref="A162:B162"/>
    <mergeCell ref="C162:N162"/>
    <mergeCell ref="O162:P162"/>
    <mergeCell ref="Q162:R162"/>
    <mergeCell ref="S162:T162"/>
    <mergeCell ref="U162:AC162"/>
    <mergeCell ref="A165:AF165"/>
    <mergeCell ref="A172:F172"/>
    <mergeCell ref="A173:F173"/>
    <mergeCell ref="A167:AF167"/>
    <mergeCell ref="A168:B168"/>
    <mergeCell ref="C168:N168"/>
    <mergeCell ref="O168:P168"/>
    <mergeCell ref="Q168:R168"/>
    <mergeCell ref="S168:T168"/>
    <mergeCell ref="A138:B138"/>
    <mergeCell ref="U138:AC138"/>
    <mergeCell ref="A141:AF141"/>
    <mergeCell ref="AD145:AF145"/>
    <mergeCell ref="O154:P161"/>
    <mergeCell ref="Q154:R154"/>
    <mergeCell ref="S154:T161"/>
    <mergeCell ref="U154:AC154"/>
    <mergeCell ref="D159:N159"/>
    <mergeCell ref="E157:N157"/>
    <mergeCell ref="Q157:R157"/>
    <mergeCell ref="A150:AF150"/>
    <mergeCell ref="A152:B153"/>
    <mergeCell ref="C152:N153"/>
    <mergeCell ref="O152:P153"/>
    <mergeCell ref="Q152:R153"/>
    <mergeCell ref="S152:T153"/>
    <mergeCell ref="U152:AC153"/>
    <mergeCell ref="AD152:AF153"/>
    <mergeCell ref="A151:AF151"/>
    <mergeCell ref="AD144:AF144"/>
    <mergeCell ref="A144:B144"/>
    <mergeCell ref="C144:N144"/>
    <mergeCell ref="O144:P144"/>
    <mergeCell ref="Q144:R144"/>
    <mergeCell ref="S144:T144"/>
    <mergeCell ref="U144:AC144"/>
    <mergeCell ref="AD137:AF137"/>
    <mergeCell ref="A136:B136"/>
    <mergeCell ref="C136:N136"/>
    <mergeCell ref="O136:P136"/>
    <mergeCell ref="Q136:R136"/>
    <mergeCell ref="S136:T136"/>
    <mergeCell ref="U136:AC136"/>
    <mergeCell ref="A137:B137"/>
    <mergeCell ref="AD138:AF138"/>
    <mergeCell ref="A140:AF140"/>
    <mergeCell ref="A142:B143"/>
    <mergeCell ref="C142:N143"/>
    <mergeCell ref="O142:P143"/>
    <mergeCell ref="Q142:R143"/>
    <mergeCell ref="S142:T143"/>
    <mergeCell ref="U142:AC143"/>
    <mergeCell ref="AD142:AF143"/>
    <mergeCell ref="C138:N138"/>
    <mergeCell ref="O138:P138"/>
    <mergeCell ref="Q138:R138"/>
    <mergeCell ref="S138:T138"/>
    <mergeCell ref="A135:B135"/>
    <mergeCell ref="C135:N135"/>
    <mergeCell ref="O135:P135"/>
    <mergeCell ref="Q135:R135"/>
    <mergeCell ref="S135:T135"/>
    <mergeCell ref="U135:AC135"/>
    <mergeCell ref="AD135:AF135"/>
    <mergeCell ref="AD136:AF136"/>
    <mergeCell ref="O137:P137"/>
    <mergeCell ref="Q137:R137"/>
    <mergeCell ref="S137:T137"/>
    <mergeCell ref="U137:AC137"/>
    <mergeCell ref="C137:N137"/>
    <mergeCell ref="AD133:AF133"/>
    <mergeCell ref="A133:B133"/>
    <mergeCell ref="C133:N133"/>
    <mergeCell ref="O133:P133"/>
    <mergeCell ref="Q133:R133"/>
    <mergeCell ref="S133:T133"/>
    <mergeCell ref="U133:AC133"/>
    <mergeCell ref="A123:AF123"/>
    <mergeCell ref="A127:B132"/>
    <mergeCell ref="C127:N127"/>
    <mergeCell ref="O127:P132"/>
    <mergeCell ref="Q127:R127"/>
    <mergeCell ref="S127:T132"/>
    <mergeCell ref="U127:AC127"/>
    <mergeCell ref="AD127:AF132"/>
    <mergeCell ref="D128:N128"/>
    <mergeCell ref="Q128:R128"/>
    <mergeCell ref="AD126:AF126"/>
    <mergeCell ref="A126:B126"/>
    <mergeCell ref="D131:N131"/>
    <mergeCell ref="Q131:R131"/>
    <mergeCell ref="U131:AC131"/>
    <mergeCell ref="D132:N132"/>
    <mergeCell ref="Q132:R132"/>
    <mergeCell ref="A112:B115"/>
    <mergeCell ref="C112:N112"/>
    <mergeCell ref="O112:P115"/>
    <mergeCell ref="Q112:R112"/>
    <mergeCell ref="S112:T115"/>
    <mergeCell ref="U112:AC112"/>
    <mergeCell ref="AD118:AF120"/>
    <mergeCell ref="D119:N119"/>
    <mergeCell ref="Q119:R119"/>
    <mergeCell ref="U119:AC119"/>
    <mergeCell ref="D120:N120"/>
    <mergeCell ref="Q120:R120"/>
    <mergeCell ref="U120:AC120"/>
    <mergeCell ref="A118:B120"/>
    <mergeCell ref="C118:N118"/>
    <mergeCell ref="O118:P120"/>
    <mergeCell ref="Q118:R118"/>
    <mergeCell ref="S118:T120"/>
    <mergeCell ref="U118:AC118"/>
    <mergeCell ref="AD116:AF116"/>
    <mergeCell ref="A117:AF117"/>
    <mergeCell ref="A116:B116"/>
    <mergeCell ref="C116:N116"/>
    <mergeCell ref="Q114:R114"/>
    <mergeCell ref="D115:N115"/>
    <mergeCell ref="Q115:R115"/>
    <mergeCell ref="U115:AC115"/>
    <mergeCell ref="A99:AF99"/>
    <mergeCell ref="AD93:AF93"/>
    <mergeCell ref="A95:AF95"/>
    <mergeCell ref="A97:B98"/>
    <mergeCell ref="C97:N98"/>
    <mergeCell ref="O97:P98"/>
    <mergeCell ref="Q97:R98"/>
    <mergeCell ref="S97:T98"/>
    <mergeCell ref="U97:AC98"/>
    <mergeCell ref="AD97:AF98"/>
    <mergeCell ref="A93:B93"/>
    <mergeCell ref="C93:N93"/>
    <mergeCell ref="O93:P93"/>
    <mergeCell ref="Q93:R93"/>
    <mergeCell ref="S93:T93"/>
    <mergeCell ref="U93:AC93"/>
    <mergeCell ref="A96:AF96"/>
    <mergeCell ref="A105:B105"/>
    <mergeCell ref="Q113:R113"/>
    <mergeCell ref="U113:AC113"/>
    <mergeCell ref="D114:N114"/>
    <mergeCell ref="AD90:AF92"/>
    <mergeCell ref="D91:N91"/>
    <mergeCell ref="Q91:R91"/>
    <mergeCell ref="U91:AC91"/>
    <mergeCell ref="D92:N92"/>
    <mergeCell ref="Q92:R92"/>
    <mergeCell ref="U92:AC92"/>
    <mergeCell ref="A90:B92"/>
    <mergeCell ref="C90:N90"/>
    <mergeCell ref="O90:P92"/>
    <mergeCell ref="Q90:R90"/>
    <mergeCell ref="S90:T92"/>
    <mergeCell ref="U90:AC90"/>
    <mergeCell ref="A86:AF86"/>
    <mergeCell ref="A88:B89"/>
    <mergeCell ref="C88:N89"/>
    <mergeCell ref="O88:P89"/>
    <mergeCell ref="Q88:R89"/>
    <mergeCell ref="S88:T89"/>
    <mergeCell ref="U88:AC89"/>
    <mergeCell ref="AD88:AF89"/>
    <mergeCell ref="A87:AF87"/>
    <mergeCell ref="A83:AF83"/>
    <mergeCell ref="A84:AF84"/>
    <mergeCell ref="A80:AF80"/>
    <mergeCell ref="A78:B78"/>
    <mergeCell ref="C78:N78"/>
    <mergeCell ref="O78:P78"/>
    <mergeCell ref="Q78:R78"/>
    <mergeCell ref="S78:T78"/>
    <mergeCell ref="U78:AC78"/>
    <mergeCell ref="AD78:AF78"/>
    <mergeCell ref="A81:AF81"/>
    <mergeCell ref="A77:B77"/>
    <mergeCell ref="C77:N77"/>
    <mergeCell ref="O77:P77"/>
    <mergeCell ref="Q77:R77"/>
    <mergeCell ref="S77:T77"/>
    <mergeCell ref="U77:AC77"/>
    <mergeCell ref="AD77:AF77"/>
    <mergeCell ref="A76:B76"/>
    <mergeCell ref="C76:N76"/>
    <mergeCell ref="O76:P76"/>
    <mergeCell ref="Q76:R76"/>
    <mergeCell ref="S76:T76"/>
    <mergeCell ref="U76:AC76"/>
    <mergeCell ref="A72:AF72"/>
    <mergeCell ref="A74:B75"/>
    <mergeCell ref="C74:N75"/>
    <mergeCell ref="O74:P75"/>
    <mergeCell ref="Q74:R75"/>
    <mergeCell ref="S74:T75"/>
    <mergeCell ref="U74:AC75"/>
    <mergeCell ref="AD74:AF75"/>
    <mergeCell ref="AD76:AF76"/>
    <mergeCell ref="A73:AF73"/>
    <mergeCell ref="A70:B70"/>
    <mergeCell ref="C70:N70"/>
    <mergeCell ref="O70:P70"/>
    <mergeCell ref="Q70:R70"/>
    <mergeCell ref="S70:T70"/>
    <mergeCell ref="U70:AC70"/>
    <mergeCell ref="AD63:AF69"/>
    <mergeCell ref="D64:N64"/>
    <mergeCell ref="Q64:R64"/>
    <mergeCell ref="U64:AC64"/>
    <mergeCell ref="D66:N66"/>
    <mergeCell ref="Q66:R66"/>
    <mergeCell ref="U66:AC66"/>
    <mergeCell ref="Q67:R67"/>
    <mergeCell ref="U67:AC67"/>
    <mergeCell ref="D68:N68"/>
    <mergeCell ref="A63:B69"/>
    <mergeCell ref="C63:N63"/>
    <mergeCell ref="O63:P69"/>
    <mergeCell ref="Q63:R63"/>
    <mergeCell ref="S63:T69"/>
    <mergeCell ref="U63:AC63"/>
    <mergeCell ref="Q68:R68"/>
    <mergeCell ref="AD70:AF70"/>
    <mergeCell ref="U68:AC68"/>
    <mergeCell ref="C69:N69"/>
    <mergeCell ref="Q69:R69"/>
    <mergeCell ref="Q60:R60"/>
    <mergeCell ref="U60:AC60"/>
    <mergeCell ref="D61:N61"/>
    <mergeCell ref="Q61:R61"/>
    <mergeCell ref="U61:AC61"/>
    <mergeCell ref="C62:N62"/>
    <mergeCell ref="Q62:R62"/>
    <mergeCell ref="U62:AC62"/>
    <mergeCell ref="U69:AC69"/>
    <mergeCell ref="D67:N67"/>
    <mergeCell ref="D65:N65"/>
    <mergeCell ref="Q65:R65"/>
    <mergeCell ref="AD54:AF62"/>
    <mergeCell ref="D55:N55"/>
    <mergeCell ref="Q55:R55"/>
    <mergeCell ref="U55:AC55"/>
    <mergeCell ref="D56:N56"/>
    <mergeCell ref="Q56:R56"/>
    <mergeCell ref="U56:AC56"/>
    <mergeCell ref="D58:N58"/>
    <mergeCell ref="Q58:R58"/>
    <mergeCell ref="U58:AC58"/>
    <mergeCell ref="D57:N57"/>
    <mergeCell ref="U57:AC57"/>
    <mergeCell ref="Q57:R57"/>
    <mergeCell ref="A54:B62"/>
    <mergeCell ref="C54:N54"/>
    <mergeCell ref="O54:P62"/>
    <mergeCell ref="Q54:R54"/>
    <mergeCell ref="S54:T62"/>
    <mergeCell ref="U54:AC54"/>
    <mergeCell ref="D59:N59"/>
    <mergeCell ref="Q59:R59"/>
    <mergeCell ref="U59:AC59"/>
    <mergeCell ref="D60:N60"/>
    <mergeCell ref="AD45:AF45"/>
    <mergeCell ref="U40:AC40"/>
    <mergeCell ref="D41:N41"/>
    <mergeCell ref="Q41:R41"/>
    <mergeCell ref="U41:AC41"/>
    <mergeCell ref="D44:N44"/>
    <mergeCell ref="Q44:R44"/>
    <mergeCell ref="U44:AC44"/>
    <mergeCell ref="A52:B53"/>
    <mergeCell ref="C52:N53"/>
    <mergeCell ref="O52:P53"/>
    <mergeCell ref="Q52:R53"/>
    <mergeCell ref="S52:T53"/>
    <mergeCell ref="U52:AC53"/>
    <mergeCell ref="AD52:AF53"/>
    <mergeCell ref="A47:AF47"/>
    <mergeCell ref="A37:B38"/>
    <mergeCell ref="C37:N37"/>
    <mergeCell ref="O37:P38"/>
    <mergeCell ref="Q37:R38"/>
    <mergeCell ref="S37:T38"/>
    <mergeCell ref="U37:AC38"/>
    <mergeCell ref="N4:Q4"/>
    <mergeCell ref="B10:E10"/>
    <mergeCell ref="S4:AF4"/>
    <mergeCell ref="AD27:AF28"/>
    <mergeCell ref="A27:B28"/>
    <mergeCell ref="C27:N28"/>
    <mergeCell ref="B15:C15"/>
    <mergeCell ref="A29:B36"/>
    <mergeCell ref="C29:N29"/>
    <mergeCell ref="O29:P36"/>
    <mergeCell ref="Q29:R29"/>
    <mergeCell ref="S29:T36"/>
    <mergeCell ref="U29:AC29"/>
    <mergeCell ref="C9:E9"/>
    <mergeCell ref="AD37:AF38"/>
    <mergeCell ref="C38:N38"/>
    <mergeCell ref="Q31:R31"/>
    <mergeCell ref="U31:AC31"/>
    <mergeCell ref="D32:N32"/>
    <mergeCell ref="Q32:R32"/>
    <mergeCell ref="U32:AC32"/>
    <mergeCell ref="D35:N35"/>
    <mergeCell ref="Q35:R35"/>
    <mergeCell ref="S27:T28"/>
    <mergeCell ref="U27:AC28"/>
    <mergeCell ref="U15:W15"/>
    <mergeCell ref="B17:N18"/>
    <mergeCell ref="P18:AF20"/>
    <mergeCell ref="B19:N23"/>
    <mergeCell ref="A25:AF25"/>
    <mergeCell ref="U30:AC30"/>
    <mergeCell ref="U34:AC34"/>
    <mergeCell ref="O27:P28"/>
    <mergeCell ref="Q30:R30"/>
    <mergeCell ref="Q34:R34"/>
    <mergeCell ref="D31:N31"/>
    <mergeCell ref="A1:AF1"/>
    <mergeCell ref="A2:AF2"/>
    <mergeCell ref="B4:E4"/>
    <mergeCell ref="F4:I4"/>
    <mergeCell ref="J4:M4"/>
    <mergeCell ref="S3:AF3"/>
    <mergeCell ref="B3:Q3"/>
    <mergeCell ref="B5:E5"/>
    <mergeCell ref="B6:Q6"/>
    <mergeCell ref="B11:Q11"/>
    <mergeCell ref="B14:E14"/>
    <mergeCell ref="C12:E12"/>
    <mergeCell ref="C13:E13"/>
    <mergeCell ref="C7:E7"/>
    <mergeCell ref="C8:E8"/>
    <mergeCell ref="A124:B125"/>
    <mergeCell ref="Q124:R125"/>
    <mergeCell ref="O124:P125"/>
    <mergeCell ref="D33:N33"/>
    <mergeCell ref="Q33:R33"/>
    <mergeCell ref="D34:N34"/>
    <mergeCell ref="Q27:R28"/>
    <mergeCell ref="A50:AF50"/>
    <mergeCell ref="Q43:R43"/>
    <mergeCell ref="U43:AC43"/>
    <mergeCell ref="Q40:R40"/>
    <mergeCell ref="A45:B45"/>
    <mergeCell ref="C45:N45"/>
    <mergeCell ref="O45:P45"/>
    <mergeCell ref="Q45:R45"/>
    <mergeCell ref="S45:T45"/>
    <mergeCell ref="U45:AC45"/>
    <mergeCell ref="A48:AF48"/>
    <mergeCell ref="S124:T125"/>
    <mergeCell ref="U124:AC125"/>
    <mergeCell ref="AD124:AF125"/>
    <mergeCell ref="A51:AF51"/>
    <mergeCell ref="AD29:AF36"/>
    <mergeCell ref="D30:N30"/>
    <mergeCell ref="A26:AF26"/>
    <mergeCell ref="D36:N36"/>
    <mergeCell ref="Q36:R36"/>
    <mergeCell ref="U36:AC36"/>
    <mergeCell ref="A39:B44"/>
    <mergeCell ref="C39:N39"/>
    <mergeCell ref="O39:P44"/>
    <mergeCell ref="Q39:R39"/>
    <mergeCell ref="S39:T44"/>
    <mergeCell ref="U39:AC39"/>
    <mergeCell ref="AD39:AF44"/>
    <mergeCell ref="D40:N40"/>
    <mergeCell ref="D42:N42"/>
    <mergeCell ref="Q42:R42"/>
    <mergeCell ref="U42:AC42"/>
    <mergeCell ref="D43:N43"/>
    <mergeCell ref="U35:AC35"/>
    <mergeCell ref="U33:AC33"/>
  </mergeCells>
  <dataValidations count="5">
    <dataValidation type="list" allowBlank="1" showInputMessage="1" showErrorMessage="1" sqref="Q101:R101 Q30:R30 Q41:R43" xr:uid="{18A354BC-636B-484A-B5AD-E1417A2D9B7E}">
      <formula1>$AK$186:$AK$190</formula1>
    </dataValidation>
    <dataValidation type="list" allowBlank="1" showInputMessage="1" showErrorMessage="1" sqref="Q76:Q77 Q91:R92 Q44:R44 Q40:R40 Q100 Q103:Q105 Q31:R38" xr:uid="{57037337-C531-4456-99F5-FE4642F06BEC}">
      <formula1>$AK$186:$AK$189</formula1>
    </dataValidation>
    <dataValidation type="list" allowBlank="1" showInputMessage="1" showErrorMessage="1" sqref="Q116:R116 R114:R115 Q113:Q115 Q109:R109 Q111:R111 Q55:R61 Q64:R68" xr:uid="{589121E9-279E-40FD-9D7E-679710C6E5CB}">
      <formula1>$AK$191:$AK$194</formula1>
    </dataValidation>
    <dataValidation type="list" allowBlank="1" showInputMessage="1" showErrorMessage="1" sqref="Q144:R144 Q156:R161 Q128:R133 Q126:R126 Q119:R122 Q124 Q135:R137" xr:uid="{C8C95B7A-69B4-4965-961C-F82BD01471AC}">
      <formula1>$AK$195:$AK$197</formula1>
    </dataValidation>
    <dataValidation type="list" allowBlank="1" showInputMessage="1" showErrorMessage="1" sqref="Q102:R102" xr:uid="{B171CC71-D944-4B2E-8843-32FF7F49867A}">
      <formula1>$AK$195:$AK$198</formula1>
    </dataValidation>
  </dataValidations>
  <hyperlinks>
    <hyperlink ref="A171:E171" location="'Urine Module'!A1" display="- Urine module" xr:uid="{6DB0706D-3D49-46EA-B292-4974DE236ACD}"/>
    <hyperlink ref="A171:F171" location="'General AMR Module'!A1" display="- General AMR module" xr:uid="{7F7D4212-4EBF-4AAE-91F9-E8C493351983}"/>
    <hyperlink ref="A172:E172" location="'Feces Module'!A1" display="- Feces module" xr:uid="{2E48CE68-DA54-461E-A53A-C4E99F441187}"/>
    <hyperlink ref="A173:E173" location="'Blood Module'!A1" display="- Blood module" xr:uid="{6E4E486B-9FCA-4C39-9748-ABD5797E2E51}"/>
    <hyperlink ref="A174:E174" location="'Genital Module'!A1" display="- Genital module" xr:uid="{97F20BE5-1916-463D-8A26-8E1ECEAFDD35}"/>
    <hyperlink ref="A175:E175" location="'Pulmonary Module'!A1" display="- Pulmonary module" xr:uid="{AA9764AD-12C3-46F8-90AD-09487989883A}"/>
    <hyperlink ref="A176:E176" location="'Wound Module'!A1" display="- Wound module" xr:uid="{D6696052-6D37-4C97-9F9A-AE54074FAD17}"/>
    <hyperlink ref="A172:F172" location="'Urine Module'!A1" display="- Urine module" xr:uid="{770A8F38-09AD-4BA4-AF3C-1D8CA6F9A698}"/>
    <hyperlink ref="A173:F173" location="'Feces Module'!A1" display="- Faeces module" xr:uid="{D8177645-ADC3-4EB5-B12C-E92C1C20364E}"/>
    <hyperlink ref="A174:F174" location="'Blood Module'!A1" display="- Blood module" xr:uid="{34FA01AC-90F7-4AEF-931C-44F63AC29A25}"/>
  </hyperlinks>
  <pageMargins left="0.7" right="0.7" top="0.75" bottom="0.75" header="0.3" footer="0.3"/>
  <pageSetup paperSize="9" orientation="portrait"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925F-AC97-4AFD-9C84-07D8D4D542AA}">
  <sheetPr>
    <tabColor rgb="FF00B050"/>
  </sheetPr>
  <dimension ref="A1:AN292"/>
  <sheetViews>
    <sheetView showGridLines="0" zoomScaleNormal="100" workbookViewId="0">
      <selection activeCell="AO2" sqref="AO2"/>
    </sheetView>
  </sheetViews>
  <sheetFormatPr baseColWidth="10" defaultColWidth="9.1640625" defaultRowHeight="14"/>
  <cols>
    <col min="1" max="4" width="5.5" style="95" customWidth="1"/>
    <col min="5" max="5" width="6.6640625" style="95" customWidth="1"/>
    <col min="6" max="32" width="5.5" style="95" customWidth="1"/>
    <col min="33" max="33" width="5.5" style="199" customWidth="1"/>
    <col min="34" max="34" width="5.5" style="95" customWidth="1"/>
    <col min="35" max="36" width="5.5" style="95" hidden="1" customWidth="1"/>
    <col min="37" max="37" width="5.5" style="199" customWidth="1"/>
    <col min="38" max="16384" width="9.1640625" style="95"/>
  </cols>
  <sheetData>
    <row r="1" spans="1:37" ht="230" customHeight="1">
      <c r="A1" s="534" t="s">
        <v>2279</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row>
    <row r="2" spans="1:37" ht="33.75" customHeight="1">
      <c r="A2" s="533" t="s">
        <v>1882</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row>
    <row r="3" spans="1:37" ht="27" customHeight="1">
      <c r="A3" s="105" t="s">
        <v>1883</v>
      </c>
      <c r="B3" s="766" t="s">
        <v>1884</v>
      </c>
      <c r="C3" s="766"/>
      <c r="D3" s="766"/>
      <c r="E3" s="766"/>
      <c r="F3" s="766"/>
      <c r="G3" s="766"/>
      <c r="H3" s="766"/>
      <c r="I3" s="766"/>
      <c r="J3" s="766"/>
      <c r="K3" s="766"/>
      <c r="L3" s="766"/>
      <c r="M3" s="766"/>
      <c r="N3" s="766"/>
      <c r="O3" s="766"/>
      <c r="P3" s="95" t="s">
        <v>73</v>
      </c>
      <c r="Q3" s="820" t="s">
        <v>1597</v>
      </c>
      <c r="R3" s="820"/>
      <c r="S3" s="820"/>
      <c r="T3" s="820"/>
      <c r="U3" s="820"/>
      <c r="V3" s="820"/>
      <c r="W3" s="820"/>
      <c r="X3" s="820"/>
      <c r="Y3" s="820"/>
      <c r="Z3" s="820"/>
      <c r="AA3" s="820"/>
      <c r="AB3" s="820"/>
      <c r="AC3" s="820"/>
      <c r="AD3" s="820"/>
      <c r="AE3" s="820"/>
      <c r="AF3" s="820"/>
      <c r="AK3" s="208"/>
    </row>
    <row r="4" spans="1:37" ht="13.5" customHeight="1">
      <c r="B4" s="458"/>
      <c r="C4" s="565"/>
      <c r="D4" s="565"/>
      <c r="E4" s="565"/>
      <c r="F4" s="459"/>
      <c r="G4" s="458" t="s">
        <v>1428</v>
      </c>
      <c r="H4" s="565"/>
      <c r="I4" s="565"/>
      <c r="J4" s="459"/>
      <c r="K4" s="458" t="s">
        <v>353</v>
      </c>
      <c r="L4" s="565"/>
      <c r="M4" s="565"/>
      <c r="N4" s="459"/>
      <c r="O4" s="147"/>
      <c r="Q4" s="109"/>
      <c r="U4" s="109"/>
      <c r="V4" s="109"/>
      <c r="W4" s="109"/>
      <c r="X4" s="109"/>
      <c r="Y4" s="109"/>
      <c r="Z4" s="109"/>
      <c r="AA4" s="109"/>
      <c r="AB4" s="109"/>
      <c r="AC4" s="109"/>
      <c r="AD4" s="109"/>
      <c r="AE4" s="109"/>
      <c r="AF4" s="109"/>
      <c r="AG4" s="95"/>
      <c r="AK4" s="196"/>
    </row>
    <row r="5" spans="1:37" ht="27" customHeight="1">
      <c r="B5" s="700"/>
      <c r="C5" s="701"/>
      <c r="D5" s="701"/>
      <c r="E5" s="701"/>
      <c r="F5" s="702"/>
      <c r="G5" s="106" t="s">
        <v>204</v>
      </c>
      <c r="H5" s="106" t="s">
        <v>205</v>
      </c>
      <c r="I5" s="106" t="s">
        <v>206</v>
      </c>
      <c r="J5" s="106" t="s">
        <v>207</v>
      </c>
      <c r="K5" s="106" t="s">
        <v>204</v>
      </c>
      <c r="L5" s="106" t="s">
        <v>205</v>
      </c>
      <c r="M5" s="106" t="s">
        <v>206</v>
      </c>
      <c r="N5" s="106" t="s">
        <v>207</v>
      </c>
      <c r="O5" s="197" t="s">
        <v>121</v>
      </c>
      <c r="P5" s="95" t="s">
        <v>73</v>
      </c>
      <c r="Q5" s="820" t="s">
        <v>1533</v>
      </c>
      <c r="R5" s="820"/>
      <c r="S5" s="820"/>
      <c r="T5" s="820"/>
      <c r="U5" s="820"/>
      <c r="V5" s="820"/>
      <c r="W5" s="820"/>
      <c r="X5" s="820"/>
      <c r="Y5" s="820"/>
      <c r="Z5" s="820"/>
      <c r="AA5" s="820"/>
      <c r="AB5" s="820"/>
      <c r="AC5" s="820"/>
      <c r="AD5" s="820"/>
      <c r="AE5" s="820"/>
      <c r="AF5" s="820"/>
      <c r="AG5" s="95"/>
      <c r="AK5" s="93"/>
    </row>
    <row r="6" spans="1:37" ht="13.5" customHeight="1">
      <c r="B6" s="503" t="s">
        <v>208</v>
      </c>
      <c r="C6" s="504"/>
      <c r="D6" s="504"/>
      <c r="E6" s="504"/>
      <c r="F6" s="504"/>
      <c r="G6" s="504"/>
      <c r="H6" s="504"/>
      <c r="I6" s="504"/>
      <c r="J6" s="504"/>
      <c r="K6" s="504"/>
      <c r="L6" s="504"/>
      <c r="M6" s="504"/>
      <c r="N6" s="504"/>
      <c r="O6" s="505"/>
      <c r="P6" s="95" t="s">
        <v>73</v>
      </c>
      <c r="Q6" s="820" t="s">
        <v>1534</v>
      </c>
      <c r="R6" s="820"/>
      <c r="S6" s="820"/>
      <c r="T6" s="820"/>
      <c r="U6" s="820"/>
      <c r="V6" s="820"/>
      <c r="W6" s="820"/>
      <c r="X6" s="820"/>
      <c r="Y6" s="820"/>
      <c r="Z6" s="820"/>
      <c r="AA6" s="820"/>
      <c r="AB6" s="820"/>
      <c r="AC6" s="820"/>
      <c r="AD6" s="820"/>
      <c r="AE6" s="820"/>
      <c r="AF6" s="820"/>
      <c r="AG6" s="109"/>
      <c r="AK6" s="95"/>
    </row>
    <row r="7" spans="1:37" ht="13.5" customHeight="1">
      <c r="B7" s="120"/>
      <c r="C7" s="683" t="s">
        <v>66</v>
      </c>
      <c r="D7" s="683"/>
      <c r="E7" s="683"/>
      <c r="F7" s="684"/>
      <c r="G7" s="77"/>
      <c r="H7" s="77"/>
      <c r="I7" s="77"/>
      <c r="J7" s="77"/>
      <c r="K7" s="77"/>
      <c r="L7" s="77"/>
      <c r="M7" s="77"/>
      <c r="N7" s="77"/>
      <c r="O7" s="147">
        <f>SUM(G7:N7)</f>
        <v>0</v>
      </c>
      <c r="Q7" s="820"/>
      <c r="R7" s="820"/>
      <c r="S7" s="820"/>
      <c r="T7" s="820"/>
      <c r="U7" s="820"/>
      <c r="V7" s="820"/>
      <c r="W7" s="820"/>
      <c r="X7" s="820"/>
      <c r="Y7" s="820"/>
      <c r="Z7" s="820"/>
      <c r="AA7" s="820"/>
      <c r="AB7" s="820"/>
      <c r="AC7" s="820"/>
      <c r="AD7" s="820"/>
      <c r="AE7" s="820"/>
      <c r="AF7" s="820"/>
      <c r="AG7" s="109"/>
      <c r="AK7" s="95"/>
    </row>
    <row r="8" spans="1:37" ht="13.5" customHeight="1">
      <c r="B8" s="120"/>
      <c r="C8" s="683" t="s">
        <v>67</v>
      </c>
      <c r="D8" s="683"/>
      <c r="E8" s="683"/>
      <c r="F8" s="684"/>
      <c r="G8" s="77"/>
      <c r="H8" s="77"/>
      <c r="I8" s="77"/>
      <c r="J8" s="77"/>
      <c r="K8" s="77"/>
      <c r="L8" s="77"/>
      <c r="M8" s="77"/>
      <c r="N8" s="77"/>
      <c r="O8" s="147">
        <f t="shared" ref="O8:O14" si="0">SUM(G8:N8)</f>
        <v>0</v>
      </c>
      <c r="U8" s="109"/>
      <c r="V8" s="109"/>
      <c r="W8" s="109"/>
      <c r="X8" s="109"/>
      <c r="Y8" s="109"/>
      <c r="Z8" s="109"/>
      <c r="AA8" s="109"/>
      <c r="AB8" s="109"/>
      <c r="AC8" s="109"/>
      <c r="AD8" s="109"/>
      <c r="AE8" s="109"/>
      <c r="AF8" s="109"/>
      <c r="AG8" s="95"/>
      <c r="AK8" s="95"/>
    </row>
    <row r="9" spans="1:37" ht="13.5" customHeight="1">
      <c r="B9" s="120"/>
      <c r="C9" s="683" t="s">
        <v>1701</v>
      </c>
      <c r="D9" s="683"/>
      <c r="E9" s="683"/>
      <c r="F9" s="684"/>
      <c r="G9" s="77"/>
      <c r="H9" s="77"/>
      <c r="I9" s="77"/>
      <c r="J9" s="77"/>
      <c r="K9" s="77"/>
      <c r="L9" s="77"/>
      <c r="M9" s="77"/>
      <c r="N9" s="77"/>
      <c r="O9" s="147">
        <f t="shared" si="0"/>
        <v>0</v>
      </c>
      <c r="U9" s="109"/>
      <c r="V9" s="109"/>
      <c r="W9" s="109"/>
      <c r="X9" s="109"/>
      <c r="Y9" s="109"/>
      <c r="Z9" s="109"/>
      <c r="AA9" s="109"/>
      <c r="AB9" s="109"/>
      <c r="AC9" s="109"/>
      <c r="AD9" s="109"/>
      <c r="AE9" s="109"/>
      <c r="AF9" s="109"/>
      <c r="AG9" s="95"/>
      <c r="AK9" s="95"/>
    </row>
    <row r="10" spans="1:37" ht="13.5" customHeight="1">
      <c r="B10" s="120"/>
      <c r="C10" s="683" t="s">
        <v>1885</v>
      </c>
      <c r="D10" s="683"/>
      <c r="E10" s="683"/>
      <c r="F10" s="684"/>
      <c r="G10" s="77"/>
      <c r="H10" s="77"/>
      <c r="I10" s="77"/>
      <c r="J10" s="77"/>
      <c r="K10" s="77"/>
      <c r="L10" s="77"/>
      <c r="M10" s="77"/>
      <c r="N10" s="77"/>
      <c r="O10" s="147">
        <f t="shared" si="0"/>
        <v>0</v>
      </c>
      <c r="AG10" s="95"/>
      <c r="AK10" s="95"/>
    </row>
    <row r="11" spans="1:37" ht="13.5" customHeight="1">
      <c r="B11" s="120"/>
      <c r="C11" s="683" t="s">
        <v>1886</v>
      </c>
      <c r="D11" s="683"/>
      <c r="E11" s="683"/>
      <c r="F11" s="684"/>
      <c r="G11" s="77"/>
      <c r="H11" s="77"/>
      <c r="I11" s="77"/>
      <c r="J11" s="77"/>
      <c r="K11" s="77"/>
      <c r="L11" s="77"/>
      <c r="M11" s="77"/>
      <c r="N11" s="77"/>
      <c r="O11" s="147">
        <f t="shared" si="0"/>
        <v>0</v>
      </c>
      <c r="AG11" s="95"/>
      <c r="AK11" s="95"/>
    </row>
    <row r="12" spans="1:37" ht="13.5" customHeight="1">
      <c r="B12" s="120"/>
      <c r="C12" s="683" t="s">
        <v>1704</v>
      </c>
      <c r="D12" s="683"/>
      <c r="E12" s="683"/>
      <c r="F12" s="684"/>
      <c r="G12" s="77"/>
      <c r="H12" s="77"/>
      <c r="I12" s="77"/>
      <c r="J12" s="77"/>
      <c r="K12" s="77"/>
      <c r="L12" s="77"/>
      <c r="M12" s="77"/>
      <c r="N12" s="77"/>
      <c r="O12" s="147">
        <f t="shared" si="0"/>
        <v>0</v>
      </c>
      <c r="U12" s="109"/>
      <c r="V12" s="109"/>
      <c r="W12" s="109"/>
      <c r="X12" s="109"/>
      <c r="Y12" s="109"/>
      <c r="AG12" s="95"/>
      <c r="AK12" s="95"/>
    </row>
    <row r="13" spans="1:37" ht="13.5" customHeight="1">
      <c r="B13" s="120"/>
      <c r="C13" s="683" t="s">
        <v>63</v>
      </c>
      <c r="D13" s="683"/>
      <c r="E13" s="683"/>
      <c r="F13" s="684"/>
      <c r="G13" s="77"/>
      <c r="H13" s="77"/>
      <c r="I13" s="77"/>
      <c r="J13" s="77"/>
      <c r="K13" s="77"/>
      <c r="L13" s="77"/>
      <c r="M13" s="77"/>
      <c r="N13" s="77"/>
      <c r="O13" s="147">
        <f t="shared" si="0"/>
        <v>0</v>
      </c>
      <c r="AG13" s="95"/>
      <c r="AK13" s="95"/>
    </row>
    <row r="14" spans="1:37" ht="13.5" customHeight="1">
      <c r="B14" s="120"/>
      <c r="C14" s="683" t="s">
        <v>1887</v>
      </c>
      <c r="D14" s="683"/>
      <c r="E14" s="683"/>
      <c r="F14" s="684"/>
      <c r="G14" s="77"/>
      <c r="H14" s="77"/>
      <c r="I14" s="77"/>
      <c r="J14" s="77"/>
      <c r="K14" s="77"/>
      <c r="L14" s="77"/>
      <c r="M14" s="77"/>
      <c r="N14" s="77"/>
      <c r="O14" s="147">
        <f t="shared" si="0"/>
        <v>0</v>
      </c>
      <c r="AG14" s="95"/>
      <c r="AK14" s="95"/>
    </row>
    <row r="15" spans="1:37" ht="13.5" customHeight="1">
      <c r="B15" s="503" t="s">
        <v>209</v>
      </c>
      <c r="C15" s="504"/>
      <c r="D15" s="504"/>
      <c r="E15" s="504"/>
      <c r="F15" s="504"/>
      <c r="G15" s="504"/>
      <c r="H15" s="504"/>
      <c r="I15" s="504"/>
      <c r="J15" s="504"/>
      <c r="K15" s="504"/>
      <c r="L15" s="504"/>
      <c r="M15" s="504"/>
      <c r="N15" s="504"/>
      <c r="O15" s="505"/>
      <c r="P15" s="95" t="s">
        <v>73</v>
      </c>
      <c r="Q15" s="820" t="s">
        <v>1535</v>
      </c>
      <c r="R15" s="820"/>
      <c r="S15" s="820"/>
      <c r="T15" s="820"/>
      <c r="U15" s="820"/>
      <c r="V15" s="820"/>
      <c r="W15" s="820"/>
      <c r="X15" s="820"/>
      <c r="Y15" s="820"/>
      <c r="Z15" s="820"/>
      <c r="AA15" s="820"/>
      <c r="AB15" s="820"/>
      <c r="AC15" s="820"/>
      <c r="AD15" s="820"/>
      <c r="AE15" s="820"/>
      <c r="AF15" s="820"/>
      <c r="AG15" s="95"/>
      <c r="AK15" s="95"/>
    </row>
    <row r="16" spans="1:37" ht="13.5" customHeight="1">
      <c r="B16" s="120"/>
      <c r="C16" s="683" t="s">
        <v>66</v>
      </c>
      <c r="D16" s="683"/>
      <c r="E16" s="683"/>
      <c r="F16" s="684"/>
      <c r="G16" s="77"/>
      <c r="H16" s="77"/>
      <c r="I16" s="77"/>
      <c r="J16" s="77"/>
      <c r="K16" s="77"/>
      <c r="L16" s="77"/>
      <c r="M16" s="77"/>
      <c r="N16" s="77"/>
      <c r="O16" s="147">
        <f>SUM(G16:N16)</f>
        <v>0</v>
      </c>
      <c r="Q16" s="820"/>
      <c r="R16" s="820"/>
      <c r="S16" s="820"/>
      <c r="T16" s="820"/>
      <c r="U16" s="820"/>
      <c r="V16" s="820"/>
      <c r="W16" s="820"/>
      <c r="X16" s="820"/>
      <c r="Y16" s="820"/>
      <c r="Z16" s="820"/>
      <c r="AA16" s="820"/>
      <c r="AB16" s="820"/>
      <c r="AC16" s="820"/>
      <c r="AD16" s="820"/>
      <c r="AE16" s="820"/>
      <c r="AF16" s="820"/>
      <c r="AG16" s="95"/>
      <c r="AK16" s="95"/>
    </row>
    <row r="17" spans="2:37" ht="13.5" customHeight="1">
      <c r="B17" s="120"/>
      <c r="C17" s="683" t="s">
        <v>67</v>
      </c>
      <c r="D17" s="683"/>
      <c r="E17" s="683"/>
      <c r="F17" s="684"/>
      <c r="G17" s="77"/>
      <c r="H17" s="77"/>
      <c r="I17" s="77"/>
      <c r="J17" s="77"/>
      <c r="K17" s="77"/>
      <c r="L17" s="77"/>
      <c r="M17" s="77"/>
      <c r="N17" s="77"/>
      <c r="O17" s="147">
        <f t="shared" ref="O17:O23" si="1">SUM(G17:N17)</f>
        <v>0</v>
      </c>
      <c r="AG17" s="95"/>
      <c r="AK17" s="95"/>
    </row>
    <row r="18" spans="2:37" ht="13.5" customHeight="1">
      <c r="B18" s="120"/>
      <c r="C18" s="683" t="s">
        <v>1701</v>
      </c>
      <c r="D18" s="683"/>
      <c r="E18" s="683"/>
      <c r="F18" s="684"/>
      <c r="G18" s="77"/>
      <c r="H18" s="77"/>
      <c r="I18" s="77"/>
      <c r="J18" s="77"/>
      <c r="K18" s="77"/>
      <c r="L18" s="77"/>
      <c r="M18" s="77"/>
      <c r="N18" s="77"/>
      <c r="O18" s="147">
        <f t="shared" si="1"/>
        <v>0</v>
      </c>
      <c r="U18" s="109"/>
      <c r="V18" s="109"/>
      <c r="W18" s="109"/>
      <c r="X18" s="109"/>
      <c r="Y18" s="109"/>
      <c r="Z18" s="109"/>
      <c r="AA18" s="109"/>
      <c r="AB18" s="109"/>
      <c r="AC18" s="109"/>
      <c r="AD18" s="109"/>
      <c r="AE18" s="109"/>
      <c r="AF18" s="109"/>
      <c r="AG18" s="95"/>
      <c r="AK18" s="95"/>
    </row>
    <row r="19" spans="2:37" ht="13.5" customHeight="1">
      <c r="B19" s="120"/>
      <c r="C19" s="683" t="s">
        <v>1885</v>
      </c>
      <c r="D19" s="683"/>
      <c r="E19" s="683"/>
      <c r="F19" s="684"/>
      <c r="G19" s="77"/>
      <c r="H19" s="77"/>
      <c r="I19" s="77"/>
      <c r="J19" s="77"/>
      <c r="K19" s="77"/>
      <c r="L19" s="77"/>
      <c r="M19" s="77"/>
      <c r="N19" s="77"/>
      <c r="O19" s="147">
        <f t="shared" si="1"/>
        <v>0</v>
      </c>
      <c r="AG19" s="95"/>
      <c r="AK19" s="95"/>
    </row>
    <row r="20" spans="2:37" ht="13.5" customHeight="1">
      <c r="B20" s="120"/>
      <c r="C20" s="683" t="s">
        <v>1886</v>
      </c>
      <c r="D20" s="683"/>
      <c r="E20" s="683"/>
      <c r="F20" s="684"/>
      <c r="G20" s="77"/>
      <c r="H20" s="77"/>
      <c r="I20" s="77"/>
      <c r="J20" s="77"/>
      <c r="K20" s="77"/>
      <c r="L20" s="77"/>
      <c r="M20" s="77"/>
      <c r="N20" s="77"/>
      <c r="O20" s="147">
        <f t="shared" si="1"/>
        <v>0</v>
      </c>
      <c r="AG20" s="95"/>
      <c r="AK20" s="95"/>
    </row>
    <row r="21" spans="2:37" ht="13.5" customHeight="1">
      <c r="B21" s="120"/>
      <c r="C21" s="683" t="s">
        <v>1704</v>
      </c>
      <c r="D21" s="683"/>
      <c r="E21" s="683"/>
      <c r="F21" s="684"/>
      <c r="G21" s="77"/>
      <c r="H21" s="77"/>
      <c r="I21" s="77"/>
      <c r="J21" s="77"/>
      <c r="K21" s="77"/>
      <c r="L21" s="77"/>
      <c r="M21" s="77"/>
      <c r="N21" s="77"/>
      <c r="O21" s="147">
        <f t="shared" si="1"/>
        <v>0</v>
      </c>
      <c r="AG21" s="95"/>
      <c r="AK21" s="95"/>
    </row>
    <row r="22" spans="2:37" ht="13.5" customHeight="1">
      <c r="B22" s="120"/>
      <c r="C22" s="683" t="s">
        <v>63</v>
      </c>
      <c r="D22" s="683"/>
      <c r="E22" s="683"/>
      <c r="F22" s="684"/>
      <c r="G22" s="77"/>
      <c r="H22" s="77"/>
      <c r="I22" s="77"/>
      <c r="J22" s="77"/>
      <c r="K22" s="77"/>
      <c r="L22" s="77"/>
      <c r="M22" s="77"/>
      <c r="N22" s="77"/>
      <c r="O22" s="147">
        <f t="shared" si="1"/>
        <v>0</v>
      </c>
      <c r="AG22" s="95"/>
      <c r="AK22" s="95"/>
    </row>
    <row r="23" spans="2:37" ht="13.5" customHeight="1">
      <c r="B23" s="120"/>
      <c r="C23" s="683" t="s">
        <v>1887</v>
      </c>
      <c r="D23" s="683"/>
      <c r="E23" s="683"/>
      <c r="F23" s="684"/>
      <c r="G23" s="16"/>
      <c r="H23" s="16"/>
      <c r="I23" s="16"/>
      <c r="J23" s="16"/>
      <c r="K23" s="16"/>
      <c r="L23" s="16"/>
      <c r="M23" s="16"/>
      <c r="N23" s="16"/>
      <c r="O23" s="147">
        <f t="shared" si="1"/>
        <v>0</v>
      </c>
      <c r="AG23" s="95"/>
      <c r="AK23" s="95"/>
    </row>
    <row r="24" spans="2:37" ht="13.5" customHeight="1">
      <c r="B24" s="503" t="s">
        <v>354</v>
      </c>
      <c r="C24" s="504"/>
      <c r="D24" s="504"/>
      <c r="E24" s="504"/>
      <c r="F24" s="504"/>
      <c r="G24" s="504"/>
      <c r="H24" s="504"/>
      <c r="I24" s="504"/>
      <c r="J24" s="504"/>
      <c r="K24" s="504"/>
      <c r="L24" s="504"/>
      <c r="M24" s="504"/>
      <c r="N24" s="504"/>
      <c r="O24" s="505"/>
      <c r="P24" s="95" t="s">
        <v>73</v>
      </c>
      <c r="Q24" s="820" t="s">
        <v>1536</v>
      </c>
      <c r="R24" s="820"/>
      <c r="S24" s="820"/>
      <c r="T24" s="820"/>
      <c r="U24" s="820"/>
      <c r="V24" s="820"/>
      <c r="W24" s="820"/>
      <c r="X24" s="820"/>
      <c r="Y24" s="820"/>
      <c r="Z24" s="820"/>
      <c r="AA24" s="820"/>
      <c r="AB24" s="820"/>
      <c r="AC24" s="820"/>
      <c r="AD24" s="820"/>
      <c r="AE24" s="820"/>
      <c r="AF24" s="820"/>
      <c r="AG24" s="95"/>
      <c r="AK24" s="95"/>
    </row>
    <row r="25" spans="2:37" ht="13.5" customHeight="1">
      <c r="B25" s="120"/>
      <c r="C25" s="683" t="s">
        <v>66</v>
      </c>
      <c r="D25" s="683"/>
      <c r="E25" s="683"/>
      <c r="F25" s="684"/>
      <c r="G25" s="77"/>
      <c r="H25" s="77"/>
      <c r="I25" s="77"/>
      <c r="J25" s="77"/>
      <c r="K25" s="77"/>
      <c r="L25" s="77"/>
      <c r="M25" s="77"/>
      <c r="N25" s="77"/>
      <c r="O25" s="147">
        <f>SUM(G25:N25)</f>
        <v>0</v>
      </c>
      <c r="P25" s="220"/>
      <c r="Q25" s="820"/>
      <c r="R25" s="820"/>
      <c r="S25" s="820"/>
      <c r="T25" s="820"/>
      <c r="U25" s="820"/>
      <c r="V25" s="820"/>
      <c r="W25" s="820"/>
      <c r="X25" s="820"/>
      <c r="Y25" s="820"/>
      <c r="Z25" s="820"/>
      <c r="AA25" s="820"/>
      <c r="AB25" s="820"/>
      <c r="AC25" s="820"/>
      <c r="AD25" s="820"/>
      <c r="AE25" s="820"/>
      <c r="AF25" s="820"/>
      <c r="AG25" s="95"/>
      <c r="AK25" s="95"/>
    </row>
    <row r="26" spans="2:37" ht="13.5" customHeight="1">
      <c r="B26" s="120"/>
      <c r="C26" s="683" t="s">
        <v>67</v>
      </c>
      <c r="D26" s="683"/>
      <c r="E26" s="683"/>
      <c r="F26" s="684"/>
      <c r="G26" s="77"/>
      <c r="H26" s="77"/>
      <c r="I26" s="77"/>
      <c r="J26" s="77"/>
      <c r="K26" s="77"/>
      <c r="L26" s="77"/>
      <c r="M26" s="77"/>
      <c r="N26" s="77"/>
      <c r="O26" s="147">
        <f t="shared" ref="O26:O32" si="2">SUM(G26:N26)</f>
        <v>0</v>
      </c>
      <c r="P26" s="220"/>
      <c r="Q26" s="220"/>
      <c r="Y26" s="119"/>
      <c r="Z26" s="119"/>
      <c r="AA26" s="119"/>
      <c r="AB26" s="119"/>
      <c r="AC26" s="119"/>
      <c r="AD26" s="119"/>
      <c r="AE26" s="119"/>
      <c r="AF26" s="119"/>
      <c r="AG26" s="95"/>
      <c r="AK26" s="95"/>
    </row>
    <row r="27" spans="2:37" ht="13.5" customHeight="1">
      <c r="B27" s="120"/>
      <c r="C27" s="683" t="s">
        <v>1701</v>
      </c>
      <c r="D27" s="683"/>
      <c r="E27" s="683"/>
      <c r="F27" s="684"/>
      <c r="G27" s="77"/>
      <c r="H27" s="77"/>
      <c r="I27" s="77"/>
      <c r="J27" s="77"/>
      <c r="K27" s="77"/>
      <c r="L27" s="77"/>
      <c r="M27" s="77"/>
      <c r="N27" s="77"/>
      <c r="O27" s="147">
        <f t="shared" si="2"/>
        <v>0</v>
      </c>
      <c r="P27" s="220"/>
      <c r="Q27" s="932" t="s">
        <v>1353</v>
      </c>
      <c r="R27" s="866"/>
      <c r="S27" s="866"/>
      <c r="T27" s="866"/>
      <c r="U27" s="933"/>
      <c r="Z27" s="148"/>
      <c r="AE27" s="148"/>
      <c r="AF27" s="148"/>
      <c r="AG27" s="95"/>
      <c r="AK27" s="95"/>
    </row>
    <row r="28" spans="2:37" ht="13.5" customHeight="1">
      <c r="B28" s="120"/>
      <c r="C28" s="683" t="s">
        <v>1885</v>
      </c>
      <c r="D28" s="683"/>
      <c r="E28" s="683"/>
      <c r="F28" s="684"/>
      <c r="G28" s="77"/>
      <c r="H28" s="77"/>
      <c r="I28" s="77"/>
      <c r="J28" s="77"/>
      <c r="K28" s="77"/>
      <c r="L28" s="77"/>
      <c r="M28" s="77"/>
      <c r="N28" s="77"/>
      <c r="O28" s="147">
        <f t="shared" si="2"/>
        <v>0</v>
      </c>
      <c r="P28" s="170"/>
      <c r="Q28" s="934"/>
      <c r="R28" s="867"/>
      <c r="S28" s="867"/>
      <c r="T28" s="867"/>
      <c r="U28" s="935"/>
      <c r="Y28" s="109"/>
      <c r="Z28" s="109"/>
      <c r="AE28" s="109"/>
      <c r="AF28" s="109"/>
      <c r="AG28" s="95"/>
      <c r="AK28" s="95"/>
    </row>
    <row r="29" spans="2:37" ht="13.5" customHeight="1">
      <c r="B29" s="120"/>
      <c r="C29" s="683" t="s">
        <v>1886</v>
      </c>
      <c r="D29" s="683"/>
      <c r="E29" s="683"/>
      <c r="F29" s="684"/>
      <c r="G29" s="77"/>
      <c r="H29" s="77"/>
      <c r="I29" s="77"/>
      <c r="J29" s="77"/>
      <c r="K29" s="77"/>
      <c r="L29" s="77"/>
      <c r="M29" s="77"/>
      <c r="N29" s="77"/>
      <c r="O29" s="147">
        <f t="shared" si="2"/>
        <v>0</v>
      </c>
      <c r="P29" s="170"/>
      <c r="Q29" s="682" t="s">
        <v>66</v>
      </c>
      <c r="R29" s="683"/>
      <c r="S29" s="683"/>
      <c r="T29" s="684"/>
      <c r="U29" s="221">
        <f t="shared" ref="U29:U36" si="3">O7+O16+O25</f>
        <v>0</v>
      </c>
      <c r="AG29" s="95"/>
      <c r="AK29" s="95"/>
    </row>
    <row r="30" spans="2:37" ht="13.5" customHeight="1">
      <c r="B30" s="120"/>
      <c r="C30" s="683" t="s">
        <v>1704</v>
      </c>
      <c r="D30" s="683"/>
      <c r="E30" s="683"/>
      <c r="F30" s="684"/>
      <c r="G30" s="77"/>
      <c r="H30" s="77"/>
      <c r="I30" s="77"/>
      <c r="J30" s="77"/>
      <c r="K30" s="77"/>
      <c r="L30" s="77"/>
      <c r="M30" s="77"/>
      <c r="N30" s="77"/>
      <c r="O30" s="147">
        <f t="shared" si="2"/>
        <v>0</v>
      </c>
      <c r="P30" s="170"/>
      <c r="Q30" s="682" t="s">
        <v>67</v>
      </c>
      <c r="R30" s="683"/>
      <c r="S30" s="683"/>
      <c r="T30" s="684"/>
      <c r="U30" s="147">
        <f t="shared" si="3"/>
        <v>0</v>
      </c>
      <c r="AG30" s="95"/>
      <c r="AK30" s="95"/>
    </row>
    <row r="31" spans="2:37" ht="13.5" customHeight="1">
      <c r="B31" s="120"/>
      <c r="C31" s="683" t="s">
        <v>63</v>
      </c>
      <c r="D31" s="683"/>
      <c r="E31" s="683"/>
      <c r="F31" s="684"/>
      <c r="G31" s="77"/>
      <c r="H31" s="77"/>
      <c r="I31" s="77"/>
      <c r="J31" s="77"/>
      <c r="K31" s="77"/>
      <c r="L31" s="77"/>
      <c r="M31" s="77"/>
      <c r="N31" s="77"/>
      <c r="O31" s="147">
        <f t="shared" si="2"/>
        <v>0</v>
      </c>
      <c r="P31" s="170"/>
      <c r="Q31" s="682" t="s">
        <v>1701</v>
      </c>
      <c r="R31" s="683"/>
      <c r="S31" s="683"/>
      <c r="T31" s="684"/>
      <c r="U31" s="147">
        <f t="shared" si="3"/>
        <v>0</v>
      </c>
      <c r="AG31" s="95"/>
      <c r="AK31" s="95"/>
    </row>
    <row r="32" spans="2:37" ht="13.5" customHeight="1">
      <c r="B32" s="120"/>
      <c r="C32" s="683" t="s">
        <v>1887</v>
      </c>
      <c r="D32" s="683"/>
      <c r="E32" s="683"/>
      <c r="F32" s="684"/>
      <c r="G32" s="77"/>
      <c r="H32" s="77"/>
      <c r="I32" s="77"/>
      <c r="J32" s="77"/>
      <c r="K32" s="77"/>
      <c r="L32" s="77"/>
      <c r="M32" s="77"/>
      <c r="N32" s="77"/>
      <c r="O32" s="147">
        <f t="shared" si="2"/>
        <v>0</v>
      </c>
      <c r="P32" s="170"/>
      <c r="Q32" s="682" t="s">
        <v>1885</v>
      </c>
      <c r="R32" s="683"/>
      <c r="S32" s="683"/>
      <c r="T32" s="684"/>
      <c r="U32" s="147">
        <f t="shared" si="3"/>
        <v>0</v>
      </c>
      <c r="AG32" s="95"/>
      <c r="AK32" s="95"/>
    </row>
    <row r="33" spans="1:37" ht="13.5" customHeight="1">
      <c r="B33" s="937" t="s">
        <v>1357</v>
      </c>
      <c r="C33" s="938"/>
      <c r="D33" s="938"/>
      <c r="E33" s="938"/>
      <c r="F33" s="939"/>
      <c r="G33" s="106">
        <f>SUM(G25:G32)+SUM(G16:G23)+SUM(G7:G14)</f>
        <v>0</v>
      </c>
      <c r="H33" s="106">
        <f t="shared" ref="H33:N33" si="4">SUM(H25:H32)+SUM(H16:H23)+SUM(H7:H14)</f>
        <v>0</v>
      </c>
      <c r="I33" s="106">
        <f t="shared" si="4"/>
        <v>0</v>
      </c>
      <c r="J33" s="106">
        <f t="shared" si="4"/>
        <v>0</v>
      </c>
      <c r="K33" s="106">
        <f t="shared" si="4"/>
        <v>0</v>
      </c>
      <c r="L33" s="106">
        <f t="shared" si="4"/>
        <v>0</v>
      </c>
      <c r="M33" s="106">
        <f t="shared" si="4"/>
        <v>0</v>
      </c>
      <c r="N33" s="106">
        <f t="shared" si="4"/>
        <v>0</v>
      </c>
      <c r="O33" s="107">
        <f>SUM(F37:Q37)</f>
        <v>0</v>
      </c>
      <c r="P33" s="170"/>
      <c r="Q33" s="682" t="s">
        <v>1886</v>
      </c>
      <c r="R33" s="683"/>
      <c r="S33" s="683"/>
      <c r="T33" s="684"/>
      <c r="U33" s="147">
        <f t="shared" si="3"/>
        <v>0</v>
      </c>
      <c r="AG33" s="95"/>
      <c r="AK33" s="95"/>
    </row>
    <row r="34" spans="1:37" ht="27" customHeight="1">
      <c r="B34" s="937" t="s">
        <v>1888</v>
      </c>
      <c r="C34" s="938"/>
      <c r="D34" s="938"/>
      <c r="E34" s="938"/>
      <c r="F34" s="939"/>
      <c r="G34" s="86"/>
      <c r="H34" s="86"/>
      <c r="I34" s="86"/>
      <c r="J34" s="86"/>
      <c r="K34" s="86"/>
      <c r="L34" s="86"/>
      <c r="M34" s="86"/>
      <c r="N34" s="86"/>
      <c r="O34" s="107"/>
      <c r="P34" s="170"/>
      <c r="Q34" s="682" t="s">
        <v>1704</v>
      </c>
      <c r="R34" s="683"/>
      <c r="S34" s="683"/>
      <c r="T34" s="684"/>
      <c r="U34" s="147">
        <f t="shared" si="3"/>
        <v>0</v>
      </c>
      <c r="AG34" s="95"/>
      <c r="AK34" s="95"/>
    </row>
    <row r="35" spans="1:37" ht="27" customHeight="1">
      <c r="B35" s="827" t="s">
        <v>1889</v>
      </c>
      <c r="C35" s="827"/>
      <c r="D35" s="827"/>
      <c r="E35" s="827"/>
      <c r="F35" s="827"/>
      <c r="G35" s="931"/>
      <c r="H35" s="931"/>
      <c r="I35" s="931"/>
      <c r="J35" s="931"/>
      <c r="K35" s="931"/>
      <c r="L35" s="931"/>
      <c r="M35" s="931"/>
      <c r="N35" s="931"/>
      <c r="O35" s="107"/>
      <c r="P35" s="170"/>
      <c r="Q35" s="682" t="s">
        <v>63</v>
      </c>
      <c r="R35" s="683"/>
      <c r="S35" s="683"/>
      <c r="T35" s="684"/>
      <c r="U35" s="147">
        <f t="shared" si="3"/>
        <v>0</v>
      </c>
      <c r="AG35" s="95"/>
      <c r="AK35" s="95"/>
    </row>
    <row r="36" spans="1:37" ht="13.5" customHeight="1">
      <c r="B36" s="827"/>
      <c r="C36" s="827"/>
      <c r="D36" s="827"/>
      <c r="E36" s="827"/>
      <c r="F36" s="827"/>
      <c r="G36" s="931"/>
      <c r="H36" s="931"/>
      <c r="I36" s="931"/>
      <c r="J36" s="931"/>
      <c r="K36" s="931"/>
      <c r="L36" s="931"/>
      <c r="M36" s="931"/>
      <c r="N36" s="931"/>
      <c r="O36" s="107"/>
      <c r="P36" s="170"/>
      <c r="Q36" s="682" t="s">
        <v>1887</v>
      </c>
      <c r="R36" s="683"/>
      <c r="S36" s="683"/>
      <c r="T36" s="684"/>
      <c r="U36" s="147">
        <f t="shared" si="3"/>
        <v>0</v>
      </c>
      <c r="V36" s="222"/>
      <c r="W36" s="189"/>
      <c r="AG36" s="95"/>
      <c r="AK36" s="95"/>
    </row>
    <row r="37" spans="1:37" ht="13.5" customHeight="1">
      <c r="B37" s="936" t="s">
        <v>303</v>
      </c>
      <c r="C37" s="936"/>
      <c r="O37" s="223"/>
      <c r="P37" s="223"/>
      <c r="Q37" s="223"/>
      <c r="T37" s="464"/>
      <c r="U37" s="495"/>
      <c r="V37" s="495"/>
      <c r="W37" s="189"/>
      <c r="AG37" s="95"/>
      <c r="AK37" s="95"/>
    </row>
    <row r="38" spans="1:37" ht="13.5" customHeight="1">
      <c r="B38" s="188"/>
      <c r="C38" s="188"/>
      <c r="U38" s="113"/>
      <c r="V38" s="113"/>
      <c r="W38" s="113"/>
      <c r="X38" s="189"/>
    </row>
    <row r="39" spans="1:37" ht="13.5" customHeight="1">
      <c r="A39" s="105" t="s">
        <v>1891</v>
      </c>
      <c r="B39" s="767" t="s">
        <v>1890</v>
      </c>
      <c r="C39" s="767"/>
      <c r="D39" s="767"/>
      <c r="E39" s="767"/>
      <c r="F39" s="767"/>
      <c r="G39" s="767"/>
      <c r="H39" s="767"/>
      <c r="I39" s="767"/>
      <c r="J39" s="767"/>
      <c r="K39" s="767"/>
      <c r="L39" s="767"/>
      <c r="M39" s="767"/>
      <c r="N39" s="767"/>
      <c r="O39" s="117"/>
      <c r="P39" s="117"/>
      <c r="Q39" s="117"/>
    </row>
    <row r="40" spans="1:37" ht="13.5" customHeight="1">
      <c r="B40" s="766"/>
      <c r="C40" s="766"/>
      <c r="D40" s="766"/>
      <c r="E40" s="766"/>
      <c r="F40" s="766"/>
      <c r="G40" s="766"/>
      <c r="H40" s="766"/>
      <c r="I40" s="766"/>
      <c r="J40" s="766"/>
      <c r="K40" s="766"/>
      <c r="L40" s="766"/>
      <c r="M40" s="766"/>
      <c r="N40" s="766"/>
      <c r="O40" s="95" t="s">
        <v>73</v>
      </c>
      <c r="P40" s="552" t="s">
        <v>1597</v>
      </c>
      <c r="Q40" s="552"/>
      <c r="R40" s="552"/>
      <c r="S40" s="552"/>
      <c r="T40" s="552"/>
      <c r="U40" s="552"/>
      <c r="V40" s="552"/>
      <c r="W40" s="552"/>
      <c r="X40" s="552"/>
      <c r="Y40" s="552"/>
      <c r="Z40" s="552"/>
      <c r="AA40" s="552"/>
      <c r="AB40" s="552"/>
      <c r="AC40" s="552"/>
      <c r="AD40" s="552"/>
      <c r="AE40" s="552"/>
      <c r="AF40" s="552"/>
    </row>
    <row r="41" spans="1:37" ht="13.5" customHeight="1">
      <c r="B41" s="629"/>
      <c r="C41" s="630"/>
      <c r="D41" s="630"/>
      <c r="E41" s="630"/>
      <c r="F41" s="630"/>
      <c r="G41" s="630"/>
      <c r="H41" s="630"/>
      <c r="I41" s="630"/>
      <c r="J41" s="630"/>
      <c r="K41" s="630"/>
      <c r="L41" s="630"/>
      <c r="M41" s="630"/>
      <c r="N41" s="631"/>
      <c r="O41" s="117"/>
      <c r="P41" s="552"/>
      <c r="Q41" s="552"/>
      <c r="R41" s="552"/>
      <c r="S41" s="552"/>
      <c r="T41" s="552"/>
      <c r="U41" s="552"/>
      <c r="V41" s="552"/>
      <c r="W41" s="552"/>
      <c r="X41" s="552"/>
      <c r="Y41" s="552"/>
      <c r="Z41" s="552"/>
      <c r="AA41" s="552"/>
      <c r="AB41" s="552"/>
      <c r="AC41" s="552"/>
      <c r="AD41" s="552"/>
      <c r="AE41" s="552"/>
      <c r="AF41" s="552"/>
      <c r="AH41" s="108"/>
    </row>
    <row r="42" spans="1:37" ht="13.5" customHeight="1">
      <c r="B42" s="751"/>
      <c r="C42" s="752"/>
      <c r="D42" s="752"/>
      <c r="E42" s="752"/>
      <c r="F42" s="752"/>
      <c r="G42" s="752"/>
      <c r="H42" s="752"/>
      <c r="I42" s="752"/>
      <c r="J42" s="752"/>
      <c r="K42" s="752"/>
      <c r="L42" s="752"/>
      <c r="M42" s="752"/>
      <c r="N42" s="753"/>
      <c r="O42" s="117"/>
      <c r="P42" s="552"/>
      <c r="Q42" s="552"/>
      <c r="R42" s="552"/>
      <c r="S42" s="552"/>
      <c r="T42" s="552"/>
      <c r="U42" s="552"/>
      <c r="V42" s="552"/>
      <c r="W42" s="552"/>
      <c r="X42" s="552"/>
      <c r="Y42" s="552"/>
      <c r="Z42" s="552"/>
      <c r="AA42" s="552"/>
      <c r="AB42" s="552"/>
      <c r="AC42" s="552"/>
      <c r="AD42" s="552"/>
      <c r="AE42" s="552"/>
      <c r="AF42" s="552"/>
    </row>
    <row r="43" spans="1:37" ht="13.5" customHeight="1">
      <c r="B43" s="751"/>
      <c r="C43" s="752"/>
      <c r="D43" s="752"/>
      <c r="E43" s="752"/>
      <c r="F43" s="752"/>
      <c r="G43" s="752"/>
      <c r="H43" s="752"/>
      <c r="I43" s="752"/>
      <c r="J43" s="752"/>
      <c r="K43" s="752"/>
      <c r="L43" s="752"/>
      <c r="M43" s="752"/>
      <c r="N43" s="753"/>
      <c r="O43" s="117"/>
      <c r="P43" s="117"/>
      <c r="Q43" s="117"/>
    </row>
    <row r="44" spans="1:37" ht="13.5" customHeight="1">
      <c r="B44" s="751"/>
      <c r="C44" s="752"/>
      <c r="D44" s="752"/>
      <c r="E44" s="752"/>
      <c r="F44" s="752"/>
      <c r="G44" s="752"/>
      <c r="H44" s="752"/>
      <c r="I44" s="752"/>
      <c r="J44" s="752"/>
      <c r="K44" s="752"/>
      <c r="L44" s="752"/>
      <c r="M44" s="752"/>
      <c r="N44" s="753"/>
      <c r="O44" s="117"/>
      <c r="P44" s="117"/>
      <c r="Q44" s="117"/>
    </row>
    <row r="45" spans="1:37" ht="13.5" customHeight="1">
      <c r="B45" s="632"/>
      <c r="C45" s="633"/>
      <c r="D45" s="633"/>
      <c r="E45" s="633"/>
      <c r="F45" s="633"/>
      <c r="G45" s="633"/>
      <c r="H45" s="633"/>
      <c r="I45" s="633"/>
      <c r="J45" s="633"/>
      <c r="K45" s="633"/>
      <c r="L45" s="633"/>
      <c r="M45" s="633"/>
      <c r="N45" s="634"/>
      <c r="O45" s="117"/>
      <c r="P45" s="117"/>
      <c r="Q45" s="117"/>
    </row>
    <row r="46" spans="1:37" ht="13.5" customHeight="1"/>
    <row r="47" spans="1:37" ht="13.5" customHeight="1">
      <c r="A47" s="498" t="s">
        <v>101</v>
      </c>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500"/>
    </row>
    <row r="48" spans="1:37" ht="13.5" customHeight="1">
      <c r="A48" s="615" t="s">
        <v>102</v>
      </c>
      <c r="B48" s="616"/>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7"/>
    </row>
    <row r="49" spans="1:37" s="105" customFormat="1" ht="13.5" customHeight="1">
      <c r="A49" s="519" t="s">
        <v>103</v>
      </c>
      <c r="B49" s="519"/>
      <c r="C49" s="453" t="s">
        <v>104</v>
      </c>
      <c r="D49" s="453"/>
      <c r="E49" s="453"/>
      <c r="F49" s="453"/>
      <c r="G49" s="453"/>
      <c r="H49" s="453"/>
      <c r="I49" s="453"/>
      <c r="J49" s="453"/>
      <c r="K49" s="453"/>
      <c r="L49" s="453"/>
      <c r="M49" s="453"/>
      <c r="N49" s="453"/>
      <c r="O49" s="519" t="s">
        <v>105</v>
      </c>
      <c r="P49" s="519"/>
      <c r="Q49" s="513" t="s">
        <v>106</v>
      </c>
      <c r="R49" s="514"/>
      <c r="S49" s="529" t="s">
        <v>107</v>
      </c>
      <c r="T49" s="529"/>
      <c r="U49" s="453" t="s">
        <v>108</v>
      </c>
      <c r="V49" s="453"/>
      <c r="W49" s="453"/>
      <c r="X49" s="453"/>
      <c r="Y49" s="453"/>
      <c r="Z49" s="453"/>
      <c r="AA49" s="453"/>
      <c r="AB49" s="453"/>
      <c r="AC49" s="453"/>
      <c r="AD49" s="519" t="s">
        <v>109</v>
      </c>
      <c r="AE49" s="519"/>
      <c r="AF49" s="519"/>
      <c r="AG49" s="210"/>
      <c r="AK49" s="210"/>
    </row>
    <row r="50" spans="1:37" ht="13.5" customHeight="1">
      <c r="A50" s="519"/>
      <c r="B50" s="519"/>
      <c r="C50" s="594"/>
      <c r="D50" s="594"/>
      <c r="E50" s="594"/>
      <c r="F50" s="594"/>
      <c r="G50" s="594"/>
      <c r="H50" s="594"/>
      <c r="I50" s="594"/>
      <c r="J50" s="594"/>
      <c r="K50" s="594"/>
      <c r="L50" s="594"/>
      <c r="M50" s="594"/>
      <c r="N50" s="594"/>
      <c r="O50" s="519"/>
      <c r="P50" s="519"/>
      <c r="Q50" s="517"/>
      <c r="R50" s="518"/>
      <c r="S50" s="529"/>
      <c r="T50" s="529"/>
      <c r="U50" s="453"/>
      <c r="V50" s="453"/>
      <c r="W50" s="453"/>
      <c r="X50" s="453"/>
      <c r="Y50" s="453"/>
      <c r="Z50" s="453"/>
      <c r="AA50" s="453"/>
      <c r="AB50" s="453"/>
      <c r="AC50" s="453"/>
      <c r="AD50" s="519"/>
      <c r="AE50" s="519"/>
      <c r="AF50" s="519"/>
    </row>
    <row r="51" spans="1:37" ht="40.5" customHeight="1">
      <c r="A51" s="600" t="s">
        <v>1892</v>
      </c>
      <c r="B51" s="601"/>
      <c r="C51" s="768" t="s">
        <v>217</v>
      </c>
      <c r="D51" s="769"/>
      <c r="E51" s="769"/>
      <c r="F51" s="769"/>
      <c r="G51" s="769"/>
      <c r="H51" s="769"/>
      <c r="I51" s="769"/>
      <c r="J51" s="769"/>
      <c r="K51" s="769"/>
      <c r="L51" s="769"/>
      <c r="M51" s="769"/>
      <c r="N51" s="770"/>
      <c r="O51" s="821">
        <f>IF(Q51="N/A",0,IF(Q51="Answer all sub questions",2,IF(Q51="Yes",2,IF(Q51="Partial",2,IF(Q51="No",2,IF(Q51="",2))))))</f>
        <v>2</v>
      </c>
      <c r="P51" s="822"/>
      <c r="Q51" s="508" t="str">
        <f>IF(AJ57&gt;7,"Answer all sub questions",IF(AJ57=(6*1.001),"N/A",IF(AJ57&gt;=6,"Yes",IF(AJ57=5.005,"No",IF(AJ57=4.004,"No",IF(AJ57=3.003,"No",IF(AJ57=2.002,"No",IF(AJ57=1.001,"No",IF(AJ57=0,"No",IF(AJ57&gt;=0.5,"Partial",IF(AJ57&lt;=5.5,"Partial")))))))))))</f>
        <v>Answer all sub questions</v>
      </c>
      <c r="R51" s="509"/>
      <c r="S51" s="513">
        <f>IF(Q51="N/A",O51,IF(Q51="Answer all sub questions",0,IF(Q51="Yes",O51,IF(Q51="Partial",1,IF(Q51="No",0,IF(Q51="",0))))))</f>
        <v>0</v>
      </c>
      <c r="T51" s="514"/>
      <c r="U51" s="475"/>
      <c r="V51" s="473"/>
      <c r="W51" s="473"/>
      <c r="X51" s="473"/>
      <c r="Y51" s="473"/>
      <c r="Z51" s="473"/>
      <c r="AA51" s="473"/>
      <c r="AB51" s="473"/>
      <c r="AC51" s="474"/>
      <c r="AD51" s="520" t="s">
        <v>110</v>
      </c>
      <c r="AE51" s="521"/>
      <c r="AF51" s="522"/>
      <c r="AH51" s="108"/>
      <c r="AJ51" s="108"/>
    </row>
    <row r="52" spans="1:37" ht="27" customHeight="1">
      <c r="A52" s="494"/>
      <c r="B52" s="692"/>
      <c r="C52" s="161"/>
      <c r="D52" s="558" t="s">
        <v>1893</v>
      </c>
      <c r="E52" s="558"/>
      <c r="F52" s="558"/>
      <c r="G52" s="558"/>
      <c r="H52" s="558"/>
      <c r="I52" s="558"/>
      <c r="J52" s="558"/>
      <c r="K52" s="558"/>
      <c r="L52" s="558"/>
      <c r="M52" s="558"/>
      <c r="N52" s="862"/>
      <c r="O52" s="823"/>
      <c r="P52" s="824"/>
      <c r="Q52" s="542"/>
      <c r="R52" s="543"/>
      <c r="S52" s="515"/>
      <c r="T52" s="516"/>
      <c r="U52" s="475"/>
      <c r="V52" s="473"/>
      <c r="W52" s="473"/>
      <c r="X52" s="473"/>
      <c r="Y52" s="473"/>
      <c r="Z52" s="473"/>
      <c r="AA52" s="473"/>
      <c r="AB52" s="473"/>
      <c r="AC52" s="474"/>
      <c r="AD52" s="523"/>
      <c r="AE52" s="524"/>
      <c r="AF52" s="525"/>
      <c r="AH52" s="108"/>
      <c r="AI52" s="95">
        <f t="shared" ref="AI52:AI57" si="5">IF(Q52="",100,IF(Q52="Yes",1,IF(Q52="No",0,IF(Q52="Partial",0.5,IF(Q52="N/A",1.001)))))</f>
        <v>100</v>
      </c>
      <c r="AJ52" s="108"/>
    </row>
    <row r="53" spans="1:37" ht="13.5" customHeight="1">
      <c r="A53" s="494"/>
      <c r="B53" s="692"/>
      <c r="C53" s="162"/>
      <c r="D53" s="504" t="s">
        <v>1894</v>
      </c>
      <c r="E53" s="504"/>
      <c r="F53" s="504"/>
      <c r="G53" s="504"/>
      <c r="H53" s="504"/>
      <c r="I53" s="504"/>
      <c r="J53" s="504"/>
      <c r="K53" s="504"/>
      <c r="L53" s="504"/>
      <c r="M53" s="504"/>
      <c r="N53" s="730"/>
      <c r="O53" s="823"/>
      <c r="P53" s="824"/>
      <c r="Q53" s="542"/>
      <c r="R53" s="543"/>
      <c r="S53" s="515"/>
      <c r="T53" s="516"/>
      <c r="U53" s="475"/>
      <c r="V53" s="473"/>
      <c r="W53" s="473"/>
      <c r="X53" s="473"/>
      <c r="Y53" s="473"/>
      <c r="Z53" s="473"/>
      <c r="AA53" s="473"/>
      <c r="AB53" s="473"/>
      <c r="AC53" s="474"/>
      <c r="AD53" s="523"/>
      <c r="AE53" s="524"/>
      <c r="AF53" s="525"/>
      <c r="AH53" s="108"/>
      <c r="AI53" s="95">
        <f t="shared" si="5"/>
        <v>100</v>
      </c>
      <c r="AJ53" s="108"/>
    </row>
    <row r="54" spans="1:37" ht="13.5" customHeight="1">
      <c r="A54" s="494"/>
      <c r="B54" s="692"/>
      <c r="C54" s="162"/>
      <c r="D54" s="504" t="s">
        <v>1895</v>
      </c>
      <c r="E54" s="504"/>
      <c r="F54" s="504"/>
      <c r="G54" s="504"/>
      <c r="H54" s="504"/>
      <c r="I54" s="504"/>
      <c r="J54" s="504"/>
      <c r="K54" s="504"/>
      <c r="L54" s="504"/>
      <c r="M54" s="504"/>
      <c r="N54" s="730"/>
      <c r="O54" s="823"/>
      <c r="P54" s="824"/>
      <c r="Q54" s="542"/>
      <c r="R54" s="543"/>
      <c r="S54" s="515"/>
      <c r="T54" s="516"/>
      <c r="U54" s="475"/>
      <c r="V54" s="473"/>
      <c r="W54" s="473"/>
      <c r="X54" s="473"/>
      <c r="Y54" s="473"/>
      <c r="Z54" s="473"/>
      <c r="AA54" s="473"/>
      <c r="AB54" s="473"/>
      <c r="AC54" s="474"/>
      <c r="AD54" s="523"/>
      <c r="AE54" s="524"/>
      <c r="AF54" s="525"/>
      <c r="AH54" s="108"/>
      <c r="AI54" s="95">
        <f t="shared" si="5"/>
        <v>100</v>
      </c>
    </row>
    <row r="55" spans="1:37" ht="13.5" customHeight="1">
      <c r="A55" s="494"/>
      <c r="B55" s="692"/>
      <c r="C55" s="161"/>
      <c r="D55" s="504" t="s">
        <v>1896</v>
      </c>
      <c r="E55" s="504"/>
      <c r="F55" s="504"/>
      <c r="G55" s="504"/>
      <c r="H55" s="504"/>
      <c r="I55" s="504"/>
      <c r="J55" s="504"/>
      <c r="K55" s="504"/>
      <c r="L55" s="504"/>
      <c r="M55" s="504"/>
      <c r="N55" s="730"/>
      <c r="O55" s="823"/>
      <c r="P55" s="824"/>
      <c r="Q55" s="542"/>
      <c r="R55" s="543"/>
      <c r="S55" s="515"/>
      <c r="T55" s="516"/>
      <c r="U55" s="475"/>
      <c r="V55" s="473"/>
      <c r="W55" s="473"/>
      <c r="X55" s="473"/>
      <c r="Y55" s="473"/>
      <c r="Z55" s="473"/>
      <c r="AA55" s="473"/>
      <c r="AB55" s="473"/>
      <c r="AC55" s="474"/>
      <c r="AD55" s="523"/>
      <c r="AE55" s="524"/>
      <c r="AF55" s="525"/>
      <c r="AH55" s="108"/>
      <c r="AI55" s="95">
        <f t="shared" si="5"/>
        <v>100</v>
      </c>
    </row>
    <row r="56" spans="1:37" ht="13.5" customHeight="1">
      <c r="A56" s="494"/>
      <c r="B56" s="692"/>
      <c r="C56" s="162"/>
      <c r="D56" s="558" t="s">
        <v>1897</v>
      </c>
      <c r="E56" s="558"/>
      <c r="F56" s="558"/>
      <c r="G56" s="558"/>
      <c r="H56" s="558"/>
      <c r="I56" s="558"/>
      <c r="J56" s="558"/>
      <c r="K56" s="558"/>
      <c r="L56" s="558"/>
      <c r="M56" s="558"/>
      <c r="N56" s="862"/>
      <c r="O56" s="823"/>
      <c r="P56" s="824"/>
      <c r="Q56" s="542"/>
      <c r="R56" s="543"/>
      <c r="S56" s="515"/>
      <c r="T56" s="516"/>
      <c r="U56" s="475"/>
      <c r="V56" s="473"/>
      <c r="W56" s="473"/>
      <c r="X56" s="473"/>
      <c r="Y56" s="473"/>
      <c r="Z56" s="473"/>
      <c r="AA56" s="473"/>
      <c r="AB56" s="473"/>
      <c r="AC56" s="474"/>
      <c r="AD56" s="523"/>
      <c r="AE56" s="524"/>
      <c r="AF56" s="525"/>
      <c r="AH56" s="108"/>
      <c r="AI56" s="95">
        <f t="shared" si="5"/>
        <v>100</v>
      </c>
    </row>
    <row r="57" spans="1:37" ht="13.5" customHeight="1">
      <c r="A57" s="688"/>
      <c r="B57" s="689"/>
      <c r="C57" s="163"/>
      <c r="D57" s="504" t="s">
        <v>1774</v>
      </c>
      <c r="E57" s="504"/>
      <c r="F57" s="504"/>
      <c r="G57" s="504"/>
      <c r="H57" s="504"/>
      <c r="I57" s="504"/>
      <c r="J57" s="504"/>
      <c r="K57" s="504"/>
      <c r="L57" s="504"/>
      <c r="M57" s="504"/>
      <c r="N57" s="730"/>
      <c r="O57" s="825"/>
      <c r="P57" s="826"/>
      <c r="Q57" s="542"/>
      <c r="R57" s="543"/>
      <c r="S57" s="517"/>
      <c r="T57" s="518"/>
      <c r="U57" s="475"/>
      <c r="V57" s="473"/>
      <c r="W57" s="473"/>
      <c r="X57" s="473"/>
      <c r="Y57" s="473"/>
      <c r="Z57" s="473"/>
      <c r="AA57" s="473"/>
      <c r="AB57" s="473"/>
      <c r="AC57" s="474"/>
      <c r="AD57" s="526"/>
      <c r="AE57" s="527"/>
      <c r="AF57" s="528"/>
      <c r="AH57" s="108"/>
      <c r="AI57" s="95">
        <f t="shared" si="5"/>
        <v>100</v>
      </c>
      <c r="AJ57" s="108">
        <f>SUM(AI52:AI57)</f>
        <v>600</v>
      </c>
    </row>
    <row r="58" spans="1:37" ht="27" customHeight="1">
      <c r="A58" s="600" t="s">
        <v>1898</v>
      </c>
      <c r="B58" s="602"/>
      <c r="C58" s="463" t="s">
        <v>1433</v>
      </c>
      <c r="D58" s="552"/>
      <c r="E58" s="552"/>
      <c r="F58" s="552"/>
      <c r="G58" s="552"/>
      <c r="H58" s="552"/>
      <c r="I58" s="552"/>
      <c r="J58" s="552"/>
      <c r="K58" s="552"/>
      <c r="L58" s="552"/>
      <c r="M58" s="552"/>
      <c r="N58" s="465"/>
      <c r="O58" s="764">
        <f>IF(Q58="N/A",0,IF(Q58="Yes",2,IF(Q58="Partial",2,IF(Q58="No",2,IF(Q58="",2)))))</f>
        <v>2</v>
      </c>
      <c r="P58" s="586"/>
      <c r="Q58" s="603"/>
      <c r="R58" s="604"/>
      <c r="S58" s="529">
        <f>IF(Q58="N/A",O58,IF(Q58="Yes",O58,IF(Q58="Partial",1,IF(Q58="No",0,IF(Q58="",0)))))</f>
        <v>0</v>
      </c>
      <c r="T58" s="529"/>
      <c r="U58" s="629"/>
      <c r="V58" s="630"/>
      <c r="W58" s="630"/>
      <c r="X58" s="630"/>
      <c r="Y58" s="630"/>
      <c r="Z58" s="630"/>
      <c r="AA58" s="630"/>
      <c r="AB58" s="630"/>
      <c r="AC58" s="631"/>
      <c r="AD58" s="718" t="s">
        <v>110</v>
      </c>
      <c r="AE58" s="719"/>
      <c r="AF58" s="720"/>
      <c r="AH58" s="108"/>
    </row>
    <row r="59" spans="1:37" ht="27" customHeight="1">
      <c r="A59" s="688"/>
      <c r="B59" s="714"/>
      <c r="C59" s="741" t="s">
        <v>1552</v>
      </c>
      <c r="D59" s="742"/>
      <c r="E59" s="742"/>
      <c r="F59" s="742"/>
      <c r="G59" s="742"/>
      <c r="H59" s="742"/>
      <c r="I59" s="742"/>
      <c r="J59" s="742"/>
      <c r="K59" s="742"/>
      <c r="L59" s="742"/>
      <c r="M59" s="742"/>
      <c r="N59" s="743"/>
      <c r="O59" s="587"/>
      <c r="P59" s="588"/>
      <c r="Q59" s="605"/>
      <c r="R59" s="606"/>
      <c r="S59" s="529"/>
      <c r="T59" s="529"/>
      <c r="U59" s="632"/>
      <c r="V59" s="633"/>
      <c r="W59" s="633"/>
      <c r="X59" s="633"/>
      <c r="Y59" s="633"/>
      <c r="Z59" s="633"/>
      <c r="AA59" s="633"/>
      <c r="AB59" s="633"/>
      <c r="AC59" s="634"/>
      <c r="AD59" s="721"/>
      <c r="AE59" s="722"/>
      <c r="AF59" s="723"/>
    </row>
    <row r="60" spans="1:37" ht="40.5" customHeight="1">
      <c r="A60" s="600" t="s">
        <v>1899</v>
      </c>
      <c r="B60" s="602"/>
      <c r="C60" s="503" t="s">
        <v>308</v>
      </c>
      <c r="D60" s="504"/>
      <c r="E60" s="504"/>
      <c r="F60" s="504"/>
      <c r="G60" s="504"/>
      <c r="H60" s="504"/>
      <c r="I60" s="504"/>
      <c r="J60" s="504"/>
      <c r="K60" s="504"/>
      <c r="L60" s="504"/>
      <c r="M60" s="504"/>
      <c r="N60" s="505"/>
      <c r="O60" s="828">
        <f>IF(Q60="N/A",0,IF(Q60="Answer all sub questions",3,IF(Q60="Yes",3,IF(Q60="Partial",3,IF(Q60="No",3,IF(Q60="",3))))))</f>
        <v>3</v>
      </c>
      <c r="P60" s="822"/>
      <c r="Q60" s="508" t="str">
        <f>IF(AJ70&gt;11,"Answer all sub questions",IF(AJ70=(10*1.001),"N/A",IF(AJ70&gt;=10,"Yes",IF(AJ70=9.009,"No",IF(AJ70=8.008,"No",IF(AJ70=7.007,"No",IF(AJ70=6.006,"No",IF(AJ70=5.005,IF(AJ70=4.004,"No",IF(AJ70=3.003,"No",IF(AJ70=2.002,"No",IF(AJ70=1.001,"No",IF(AJ70=0,"No",IF(AJ70&gt;=0.5,"Partial",IF(AJ70&lt;=9.5,"Partial")))))))))))))))</f>
        <v>Answer all sub questions</v>
      </c>
      <c r="R60" s="509"/>
      <c r="S60" s="513">
        <f>IF(Q60="N/A",O60,IF(Q60="Answer all sub questions",0,IF(Q60="Yes",O60,IF(Q60="Partial",1,IF(Q60="No",0,IF(Q60="",0))))))</f>
        <v>0</v>
      </c>
      <c r="T60" s="514"/>
      <c r="U60" s="475"/>
      <c r="V60" s="473"/>
      <c r="W60" s="473"/>
      <c r="X60" s="473"/>
      <c r="Y60" s="473"/>
      <c r="Z60" s="473"/>
      <c r="AA60" s="473"/>
      <c r="AB60" s="473"/>
      <c r="AC60" s="474"/>
      <c r="AD60" s="520" t="s">
        <v>110</v>
      </c>
      <c r="AE60" s="521"/>
      <c r="AF60" s="522"/>
      <c r="AH60" s="108"/>
    </row>
    <row r="61" spans="1:37" ht="13.5" customHeight="1">
      <c r="A61" s="494"/>
      <c r="B61" s="496"/>
      <c r="C61" s="136"/>
      <c r="D61" s="558" t="s">
        <v>1900</v>
      </c>
      <c r="E61" s="558"/>
      <c r="F61" s="558"/>
      <c r="G61" s="558"/>
      <c r="H61" s="558"/>
      <c r="I61" s="558"/>
      <c r="J61" s="558"/>
      <c r="K61" s="558"/>
      <c r="L61" s="558"/>
      <c r="M61" s="558"/>
      <c r="N61" s="559"/>
      <c r="O61" s="829"/>
      <c r="P61" s="824"/>
      <c r="Q61" s="542"/>
      <c r="R61" s="543"/>
      <c r="S61" s="515"/>
      <c r="T61" s="516"/>
      <c r="U61" s="475"/>
      <c r="V61" s="473"/>
      <c r="W61" s="473"/>
      <c r="X61" s="473"/>
      <c r="Y61" s="473"/>
      <c r="Z61" s="473"/>
      <c r="AA61" s="473"/>
      <c r="AB61" s="473"/>
      <c r="AC61" s="474"/>
      <c r="AD61" s="523"/>
      <c r="AE61" s="524"/>
      <c r="AF61" s="525"/>
      <c r="AH61" s="108"/>
      <c r="AI61" s="95">
        <f t="shared" ref="AI61:AI70" si="6">IF(Q61="",100,IF(Q61="Yes",1,IF(Q61="No",0,IF(Q61="Partial",0.5,IF(Q61="N/A",1.001)))))</f>
        <v>100</v>
      </c>
      <c r="AJ61" s="108"/>
    </row>
    <row r="62" spans="1:37" ht="13.5" customHeight="1">
      <c r="A62" s="494"/>
      <c r="B62" s="496"/>
      <c r="C62" s="136"/>
      <c r="D62" s="558" t="s">
        <v>1902</v>
      </c>
      <c r="E62" s="558"/>
      <c r="F62" s="558"/>
      <c r="G62" s="558"/>
      <c r="H62" s="558"/>
      <c r="I62" s="558"/>
      <c r="J62" s="558"/>
      <c r="K62" s="558"/>
      <c r="L62" s="558"/>
      <c r="M62" s="558"/>
      <c r="N62" s="559"/>
      <c r="O62" s="829"/>
      <c r="P62" s="824"/>
      <c r="Q62" s="542"/>
      <c r="R62" s="543"/>
      <c r="S62" s="515"/>
      <c r="T62" s="516"/>
      <c r="U62" s="475"/>
      <c r="V62" s="473"/>
      <c r="W62" s="473"/>
      <c r="X62" s="473"/>
      <c r="Y62" s="473"/>
      <c r="Z62" s="473"/>
      <c r="AA62" s="473"/>
      <c r="AB62" s="473"/>
      <c r="AC62" s="474"/>
      <c r="AD62" s="523"/>
      <c r="AE62" s="524"/>
      <c r="AF62" s="525"/>
      <c r="AH62" s="108"/>
      <c r="AI62" s="95">
        <f t="shared" si="6"/>
        <v>100</v>
      </c>
    </row>
    <row r="63" spans="1:37" ht="27" customHeight="1">
      <c r="A63" s="494"/>
      <c r="B63" s="496"/>
      <c r="C63" s="136"/>
      <c r="D63" s="558" t="s">
        <v>1903</v>
      </c>
      <c r="E63" s="558"/>
      <c r="F63" s="558"/>
      <c r="G63" s="558"/>
      <c r="H63" s="558"/>
      <c r="I63" s="558"/>
      <c r="J63" s="558"/>
      <c r="K63" s="558"/>
      <c r="L63" s="558"/>
      <c r="M63" s="558"/>
      <c r="N63" s="559"/>
      <c r="O63" s="829"/>
      <c r="P63" s="824"/>
      <c r="Q63" s="542"/>
      <c r="R63" s="543"/>
      <c r="S63" s="515"/>
      <c r="T63" s="516"/>
      <c r="U63" s="475"/>
      <c r="V63" s="473"/>
      <c r="W63" s="473"/>
      <c r="X63" s="473"/>
      <c r="Y63" s="473"/>
      <c r="Z63" s="473"/>
      <c r="AA63" s="473"/>
      <c r="AB63" s="473"/>
      <c r="AC63" s="474"/>
      <c r="AD63" s="523"/>
      <c r="AE63" s="524"/>
      <c r="AF63" s="525"/>
      <c r="AH63" s="108"/>
      <c r="AI63" s="95">
        <f t="shared" si="6"/>
        <v>100</v>
      </c>
    </row>
    <row r="64" spans="1:37" ht="27" customHeight="1">
      <c r="A64" s="494"/>
      <c r="B64" s="496"/>
      <c r="C64" s="136"/>
      <c r="D64" s="874" t="s">
        <v>1904</v>
      </c>
      <c r="E64" s="874"/>
      <c r="F64" s="874"/>
      <c r="G64" s="874"/>
      <c r="H64" s="874"/>
      <c r="I64" s="874"/>
      <c r="J64" s="874"/>
      <c r="K64" s="874"/>
      <c r="L64" s="874"/>
      <c r="M64" s="874"/>
      <c r="N64" s="875"/>
      <c r="O64" s="829"/>
      <c r="P64" s="824"/>
      <c r="Q64" s="542"/>
      <c r="R64" s="543"/>
      <c r="S64" s="515"/>
      <c r="T64" s="516"/>
      <c r="U64" s="475"/>
      <c r="V64" s="473"/>
      <c r="W64" s="473"/>
      <c r="X64" s="473"/>
      <c r="Y64" s="473"/>
      <c r="Z64" s="473"/>
      <c r="AA64" s="473"/>
      <c r="AB64" s="473"/>
      <c r="AC64" s="474"/>
      <c r="AD64" s="523"/>
      <c r="AE64" s="524"/>
      <c r="AF64" s="525"/>
      <c r="AH64" s="108"/>
      <c r="AI64" s="95">
        <f t="shared" si="6"/>
        <v>100</v>
      </c>
      <c r="AK64" s="208"/>
    </row>
    <row r="65" spans="1:37" ht="13.5" customHeight="1">
      <c r="A65" s="494"/>
      <c r="B65" s="496"/>
      <c r="C65" s="136"/>
      <c r="D65" s="874" t="s">
        <v>1905</v>
      </c>
      <c r="E65" s="874"/>
      <c r="F65" s="874"/>
      <c r="G65" s="874"/>
      <c r="H65" s="874"/>
      <c r="I65" s="874"/>
      <c r="J65" s="874"/>
      <c r="K65" s="874"/>
      <c r="L65" s="874"/>
      <c r="M65" s="874"/>
      <c r="N65" s="875"/>
      <c r="O65" s="829"/>
      <c r="P65" s="824"/>
      <c r="Q65" s="542"/>
      <c r="R65" s="543"/>
      <c r="S65" s="515"/>
      <c r="T65" s="516"/>
      <c r="U65" s="475"/>
      <c r="V65" s="473"/>
      <c r="W65" s="473"/>
      <c r="X65" s="473"/>
      <c r="Y65" s="473"/>
      <c r="Z65" s="473"/>
      <c r="AA65" s="473"/>
      <c r="AB65" s="473"/>
      <c r="AC65" s="474"/>
      <c r="AD65" s="523"/>
      <c r="AE65" s="524"/>
      <c r="AF65" s="525"/>
      <c r="AH65" s="108"/>
      <c r="AI65" s="95">
        <f t="shared" ref="AI65" si="7">IF(Q65="",100,IF(Q65="Yes",1,IF(Q65="No",0,IF(Q65="Partial",0.5,IF(Q65="N/A",1.001)))))</f>
        <v>100</v>
      </c>
      <c r="AK65" s="208"/>
    </row>
    <row r="66" spans="1:37" ht="13.5" customHeight="1">
      <c r="A66" s="494"/>
      <c r="B66" s="496"/>
      <c r="C66" s="136"/>
      <c r="D66" s="558" t="s">
        <v>1906</v>
      </c>
      <c r="E66" s="558"/>
      <c r="F66" s="558"/>
      <c r="G66" s="558"/>
      <c r="H66" s="558"/>
      <c r="I66" s="558"/>
      <c r="J66" s="558"/>
      <c r="K66" s="558"/>
      <c r="L66" s="558"/>
      <c r="M66" s="558"/>
      <c r="N66" s="559"/>
      <c r="O66" s="829"/>
      <c r="P66" s="824"/>
      <c r="Q66" s="542"/>
      <c r="R66" s="543"/>
      <c r="S66" s="515"/>
      <c r="T66" s="516"/>
      <c r="U66" s="475"/>
      <c r="V66" s="473"/>
      <c r="W66" s="473"/>
      <c r="X66" s="473"/>
      <c r="Y66" s="473"/>
      <c r="Z66" s="473"/>
      <c r="AA66" s="473"/>
      <c r="AB66" s="473"/>
      <c r="AC66" s="474"/>
      <c r="AD66" s="523"/>
      <c r="AE66" s="524"/>
      <c r="AF66" s="525"/>
      <c r="AH66" s="108"/>
      <c r="AI66" s="95">
        <f t="shared" ref="AI66:AI69" si="8">IF(Q66="",100,IF(Q66="Yes",1,IF(Q66="No",0,IF(Q66="Partial",0.5,IF(Q66="N/A",1.001)))))</f>
        <v>100</v>
      </c>
      <c r="AJ66" s="108"/>
    </row>
    <row r="67" spans="1:37" ht="26.5" customHeight="1">
      <c r="A67" s="494"/>
      <c r="B67" s="496"/>
      <c r="C67" s="136"/>
      <c r="D67" s="558" t="s">
        <v>1737</v>
      </c>
      <c r="E67" s="558"/>
      <c r="F67" s="558"/>
      <c r="G67" s="558"/>
      <c r="H67" s="558"/>
      <c r="I67" s="558"/>
      <c r="J67" s="558"/>
      <c r="K67" s="558"/>
      <c r="L67" s="558"/>
      <c r="M67" s="558"/>
      <c r="N67" s="559"/>
      <c r="O67" s="829"/>
      <c r="P67" s="824"/>
      <c r="Q67" s="542"/>
      <c r="R67" s="543"/>
      <c r="S67" s="515"/>
      <c r="T67" s="516"/>
      <c r="U67" s="475"/>
      <c r="V67" s="473"/>
      <c r="W67" s="473"/>
      <c r="X67" s="473"/>
      <c r="Y67" s="473"/>
      <c r="Z67" s="473"/>
      <c r="AA67" s="473"/>
      <c r="AB67" s="473"/>
      <c r="AC67" s="474"/>
      <c r="AD67" s="523"/>
      <c r="AE67" s="524"/>
      <c r="AF67" s="525"/>
      <c r="AH67" s="108"/>
      <c r="AI67" s="95">
        <f t="shared" si="8"/>
        <v>100</v>
      </c>
    </row>
    <row r="68" spans="1:37" ht="27" customHeight="1">
      <c r="A68" s="494"/>
      <c r="B68" s="496"/>
      <c r="C68" s="136"/>
      <c r="D68" s="558" t="s">
        <v>1907</v>
      </c>
      <c r="E68" s="558"/>
      <c r="F68" s="558"/>
      <c r="G68" s="558"/>
      <c r="H68" s="558"/>
      <c r="I68" s="558"/>
      <c r="J68" s="558"/>
      <c r="K68" s="558"/>
      <c r="L68" s="558"/>
      <c r="M68" s="558"/>
      <c r="N68" s="559"/>
      <c r="O68" s="829"/>
      <c r="P68" s="824"/>
      <c r="Q68" s="542"/>
      <c r="R68" s="543"/>
      <c r="S68" s="515"/>
      <c r="T68" s="516"/>
      <c r="U68" s="475"/>
      <c r="V68" s="473"/>
      <c r="W68" s="473"/>
      <c r="X68" s="473"/>
      <c r="Y68" s="473"/>
      <c r="Z68" s="473"/>
      <c r="AA68" s="473"/>
      <c r="AB68" s="473"/>
      <c r="AC68" s="474"/>
      <c r="AD68" s="523"/>
      <c r="AE68" s="524"/>
      <c r="AF68" s="525"/>
      <c r="AH68" s="108"/>
      <c r="AI68" s="95">
        <f t="shared" si="8"/>
        <v>100</v>
      </c>
    </row>
    <row r="69" spans="1:37" ht="14" customHeight="1">
      <c r="A69" s="494"/>
      <c r="B69" s="496"/>
      <c r="C69" s="136"/>
      <c r="D69" s="874" t="s">
        <v>1908</v>
      </c>
      <c r="E69" s="874"/>
      <c r="F69" s="874"/>
      <c r="G69" s="874"/>
      <c r="H69" s="874"/>
      <c r="I69" s="874"/>
      <c r="J69" s="874"/>
      <c r="K69" s="874"/>
      <c r="L69" s="874"/>
      <c r="M69" s="874"/>
      <c r="N69" s="875"/>
      <c r="O69" s="829"/>
      <c r="P69" s="824"/>
      <c r="Q69" s="542"/>
      <c r="R69" s="543"/>
      <c r="S69" s="515"/>
      <c r="T69" s="516"/>
      <c r="U69" s="475"/>
      <c r="V69" s="473"/>
      <c r="W69" s="473"/>
      <c r="X69" s="473"/>
      <c r="Y69" s="473"/>
      <c r="Z69" s="473"/>
      <c r="AA69" s="473"/>
      <c r="AB69" s="473"/>
      <c r="AC69" s="474"/>
      <c r="AD69" s="523"/>
      <c r="AE69" s="524"/>
      <c r="AF69" s="525"/>
      <c r="AH69" s="108"/>
      <c r="AI69" s="95">
        <f t="shared" si="8"/>
        <v>100</v>
      </c>
      <c r="AK69" s="208"/>
    </row>
    <row r="70" spans="1:37" ht="13.5" customHeight="1">
      <c r="A70" s="688"/>
      <c r="B70" s="714"/>
      <c r="C70" s="120"/>
      <c r="D70" s="558" t="s">
        <v>1901</v>
      </c>
      <c r="E70" s="504"/>
      <c r="F70" s="504"/>
      <c r="G70" s="504"/>
      <c r="H70" s="504"/>
      <c r="I70" s="504"/>
      <c r="J70" s="504"/>
      <c r="K70" s="504"/>
      <c r="L70" s="504"/>
      <c r="M70" s="504"/>
      <c r="N70" s="505"/>
      <c r="O70" s="830"/>
      <c r="P70" s="826"/>
      <c r="Q70" s="542"/>
      <c r="R70" s="543"/>
      <c r="S70" s="517"/>
      <c r="T70" s="518"/>
      <c r="U70" s="475"/>
      <c r="V70" s="473"/>
      <c r="W70" s="473"/>
      <c r="X70" s="473"/>
      <c r="Y70" s="473"/>
      <c r="Z70" s="473"/>
      <c r="AA70" s="473"/>
      <c r="AB70" s="473"/>
      <c r="AC70" s="474"/>
      <c r="AD70" s="526"/>
      <c r="AE70" s="527"/>
      <c r="AF70" s="528"/>
      <c r="AH70" s="108"/>
      <c r="AI70" s="95">
        <f t="shared" si="6"/>
        <v>100</v>
      </c>
      <c r="AJ70" s="108">
        <f>SUM(AI61:AI70)</f>
        <v>1000</v>
      </c>
    </row>
    <row r="71" spans="1:37" ht="13.5" customHeight="1">
      <c r="A71" s="536" t="s">
        <v>121</v>
      </c>
      <c r="B71" s="536"/>
      <c r="C71" s="536"/>
      <c r="D71" s="536"/>
      <c r="E71" s="536"/>
      <c r="F71" s="536"/>
      <c r="G71" s="536"/>
      <c r="H71" s="536"/>
      <c r="I71" s="536"/>
      <c r="J71" s="536"/>
      <c r="K71" s="536"/>
      <c r="L71" s="536"/>
      <c r="M71" s="536"/>
      <c r="N71" s="536"/>
      <c r="O71" s="529">
        <f>SUM(O51:P70)</f>
        <v>7</v>
      </c>
      <c r="P71" s="529"/>
      <c r="Q71" s="566"/>
      <c r="R71" s="567"/>
      <c r="S71" s="529">
        <f>SUM(S51:T70)</f>
        <v>0</v>
      </c>
      <c r="T71" s="529"/>
      <c r="U71" s="519"/>
      <c r="V71" s="519"/>
      <c r="W71" s="519"/>
      <c r="X71" s="519"/>
      <c r="Y71" s="519"/>
      <c r="Z71" s="519"/>
      <c r="AA71" s="519"/>
      <c r="AB71" s="519"/>
      <c r="AC71" s="519"/>
      <c r="AD71" s="453"/>
      <c r="AE71" s="453"/>
      <c r="AF71" s="453"/>
    </row>
    <row r="72" spans="1:37" ht="13.5" customHeight="1"/>
    <row r="73" spans="1:37" ht="13.5" customHeight="1">
      <c r="A73" s="498" t="s">
        <v>122</v>
      </c>
      <c r="B73" s="499"/>
      <c r="C73" s="499"/>
      <c r="D73" s="499"/>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500"/>
    </row>
    <row r="74" spans="1:37" ht="13.5" customHeight="1">
      <c r="A74" s="615" t="s">
        <v>1768</v>
      </c>
      <c r="B74" s="616"/>
      <c r="C74" s="616"/>
      <c r="D74" s="616"/>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7"/>
    </row>
    <row r="75" spans="1:37" ht="13.5" customHeight="1"/>
    <row r="76" spans="1:37" ht="13.5" customHeight="1">
      <c r="A76" s="498" t="s">
        <v>223</v>
      </c>
      <c r="B76" s="499"/>
      <c r="C76" s="499"/>
      <c r="D76" s="499"/>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500"/>
    </row>
    <row r="77" spans="1:37" ht="13.5" customHeight="1">
      <c r="A77" s="615" t="s">
        <v>224</v>
      </c>
      <c r="B77" s="616"/>
      <c r="C77" s="616"/>
      <c r="D77" s="616"/>
      <c r="E77" s="616"/>
      <c r="F77" s="616"/>
      <c r="G77" s="616"/>
      <c r="H77" s="616"/>
      <c r="I77" s="616"/>
      <c r="J77" s="616"/>
      <c r="K77" s="616"/>
      <c r="L77" s="616"/>
      <c r="M77" s="616"/>
      <c r="N77" s="616"/>
      <c r="O77" s="616"/>
      <c r="P77" s="616"/>
      <c r="Q77" s="616"/>
      <c r="R77" s="616"/>
      <c r="S77" s="616"/>
      <c r="T77" s="616"/>
      <c r="U77" s="616"/>
      <c r="V77" s="616"/>
      <c r="W77" s="616"/>
      <c r="X77" s="616"/>
      <c r="Y77" s="616"/>
      <c r="Z77" s="616"/>
      <c r="AA77" s="616"/>
      <c r="AB77" s="616"/>
      <c r="AC77" s="616"/>
      <c r="AD77" s="616"/>
      <c r="AE77" s="616"/>
      <c r="AF77" s="617"/>
    </row>
    <row r="78" spans="1:37" ht="13.5" customHeight="1">
      <c r="A78" s="519" t="s">
        <v>103</v>
      </c>
      <c r="B78" s="519"/>
      <c r="C78" s="453" t="s">
        <v>104</v>
      </c>
      <c r="D78" s="453"/>
      <c r="E78" s="453"/>
      <c r="F78" s="453"/>
      <c r="G78" s="453"/>
      <c r="H78" s="453"/>
      <c r="I78" s="453"/>
      <c r="J78" s="453"/>
      <c r="K78" s="453"/>
      <c r="L78" s="453"/>
      <c r="M78" s="453"/>
      <c r="N78" s="453"/>
      <c r="O78" s="519" t="s">
        <v>105</v>
      </c>
      <c r="P78" s="519"/>
      <c r="Q78" s="513" t="s">
        <v>106</v>
      </c>
      <c r="R78" s="514"/>
      <c r="S78" s="529" t="s">
        <v>107</v>
      </c>
      <c r="T78" s="529"/>
      <c r="U78" s="453" t="s">
        <v>108</v>
      </c>
      <c r="V78" s="453"/>
      <c r="W78" s="453"/>
      <c r="X78" s="453"/>
      <c r="Y78" s="453"/>
      <c r="Z78" s="453"/>
      <c r="AA78" s="453"/>
      <c r="AB78" s="453"/>
      <c r="AC78" s="453"/>
      <c r="AD78" s="519" t="s">
        <v>109</v>
      </c>
      <c r="AE78" s="519"/>
      <c r="AF78" s="519"/>
    </row>
    <row r="79" spans="1:37" ht="13.5" customHeight="1">
      <c r="A79" s="519"/>
      <c r="B79" s="519"/>
      <c r="C79" s="453"/>
      <c r="D79" s="453"/>
      <c r="E79" s="453"/>
      <c r="F79" s="453"/>
      <c r="G79" s="453"/>
      <c r="H79" s="453"/>
      <c r="I79" s="453"/>
      <c r="J79" s="453"/>
      <c r="K79" s="453"/>
      <c r="L79" s="453"/>
      <c r="M79" s="453"/>
      <c r="N79" s="453"/>
      <c r="O79" s="519"/>
      <c r="P79" s="519"/>
      <c r="Q79" s="517"/>
      <c r="R79" s="518"/>
      <c r="S79" s="529"/>
      <c r="T79" s="529"/>
      <c r="U79" s="453"/>
      <c r="V79" s="453"/>
      <c r="W79" s="453"/>
      <c r="X79" s="453"/>
      <c r="Y79" s="453"/>
      <c r="Z79" s="453"/>
      <c r="AA79" s="453"/>
      <c r="AB79" s="453"/>
      <c r="AC79" s="453"/>
      <c r="AD79" s="519"/>
      <c r="AE79" s="519"/>
      <c r="AF79" s="519"/>
    </row>
    <row r="80" spans="1:37" ht="40.5" customHeight="1">
      <c r="A80" s="600" t="s">
        <v>1909</v>
      </c>
      <c r="B80" s="602"/>
      <c r="C80" s="607" t="s">
        <v>226</v>
      </c>
      <c r="D80" s="558"/>
      <c r="E80" s="558"/>
      <c r="F80" s="558"/>
      <c r="G80" s="558"/>
      <c r="H80" s="558"/>
      <c r="I80" s="558"/>
      <c r="J80" s="558"/>
      <c r="K80" s="558"/>
      <c r="L80" s="558"/>
      <c r="M80" s="558"/>
      <c r="N80" s="559"/>
      <c r="O80" s="513">
        <f>IF(Q80="N/A",0,IF(Q80="Answer all sub questions",3,IF(Q80="Yes",3,IF(Q80="Partial",3,IF(Q80="No",3,IF(Q80="",3))))))</f>
        <v>3</v>
      </c>
      <c r="P80" s="514"/>
      <c r="Q80" s="508" t="str">
        <f>IF(AJ86&gt;7,"Answer all sub questions",IF(AJ86=(6*1.001),"N/A",IF(AJ86&gt;=6,"Yes",IF(AJ86=5.005,"No",IF(AJ86=4.004,"No",IF(AJ86=3.003,"No",IF(AJ86=2.002,"No",IF(AJ86=1.001,"No",IF(AJ86=0,"No",IF(AJ86&gt;=0.5,"Partial",IF(AJ86&lt;=5.5,"Partial")))))))))))</f>
        <v>Answer all sub questions</v>
      </c>
      <c r="R80" s="509"/>
      <c r="S80" s="513">
        <f>IF(Q80="N/A",O80,IF(Q80="Answer all sub questions",0,IF(Q80="Yes",O80,IF(Q80="Partial",1,IF(Q80="No",0,IF(Q80="",0))))))</f>
        <v>0</v>
      </c>
      <c r="T80" s="514"/>
      <c r="U80" s="485"/>
      <c r="V80" s="485"/>
      <c r="W80" s="485"/>
      <c r="X80" s="485"/>
      <c r="Y80" s="485"/>
      <c r="Z80" s="485"/>
      <c r="AA80" s="485"/>
      <c r="AB80" s="485"/>
      <c r="AC80" s="485"/>
      <c r="AD80" s="771" t="s">
        <v>1326</v>
      </c>
      <c r="AE80" s="772"/>
      <c r="AF80" s="773"/>
      <c r="AH80" s="108"/>
    </row>
    <row r="81" spans="1:36" ht="13.5" customHeight="1">
      <c r="A81" s="494"/>
      <c r="B81" s="496"/>
      <c r="C81" s="169"/>
      <c r="D81" s="551" t="s">
        <v>1910</v>
      </c>
      <c r="E81" s="551"/>
      <c r="F81" s="551"/>
      <c r="G81" s="551"/>
      <c r="H81" s="551"/>
      <c r="I81" s="551"/>
      <c r="J81" s="551"/>
      <c r="K81" s="551"/>
      <c r="L81" s="551"/>
      <c r="M81" s="551"/>
      <c r="N81" s="455"/>
      <c r="O81" s="515"/>
      <c r="P81" s="516"/>
      <c r="Q81" s="542"/>
      <c r="R81" s="543"/>
      <c r="S81" s="515"/>
      <c r="T81" s="516"/>
      <c r="U81" s="485"/>
      <c r="V81" s="485"/>
      <c r="W81" s="485"/>
      <c r="X81" s="485"/>
      <c r="Y81" s="485"/>
      <c r="Z81" s="485"/>
      <c r="AA81" s="485"/>
      <c r="AB81" s="485"/>
      <c r="AC81" s="485"/>
      <c r="AD81" s="774"/>
      <c r="AE81" s="775"/>
      <c r="AF81" s="776"/>
      <c r="AH81" s="108"/>
      <c r="AI81" s="95">
        <f t="shared" ref="AI81:AI85" si="9">IF(Q81="",100,IF(Q81="Yes",1,IF(Q81="No",0,IF(Q81="Partial",0.5,IF(Q81="N/A",1.001)))))</f>
        <v>100</v>
      </c>
      <c r="AJ81" s="108"/>
    </row>
    <row r="82" spans="1:36" ht="13.5" customHeight="1">
      <c r="A82" s="494"/>
      <c r="B82" s="496"/>
      <c r="C82" s="169"/>
      <c r="D82" s="551" t="s">
        <v>1911</v>
      </c>
      <c r="E82" s="551"/>
      <c r="F82" s="551"/>
      <c r="G82" s="551"/>
      <c r="H82" s="551"/>
      <c r="I82" s="551"/>
      <c r="J82" s="551"/>
      <c r="K82" s="551"/>
      <c r="L82" s="551"/>
      <c r="M82" s="551"/>
      <c r="N82" s="455"/>
      <c r="O82" s="515"/>
      <c r="P82" s="516"/>
      <c r="Q82" s="542"/>
      <c r="R82" s="543"/>
      <c r="S82" s="515"/>
      <c r="T82" s="516"/>
      <c r="U82" s="485"/>
      <c r="V82" s="485"/>
      <c r="W82" s="485"/>
      <c r="X82" s="485"/>
      <c r="Y82" s="485"/>
      <c r="Z82" s="485"/>
      <c r="AA82" s="485"/>
      <c r="AB82" s="485"/>
      <c r="AC82" s="485"/>
      <c r="AD82" s="774"/>
      <c r="AE82" s="775"/>
      <c r="AF82" s="776"/>
      <c r="AH82" s="108"/>
      <c r="AI82" s="95">
        <f t="shared" si="9"/>
        <v>100</v>
      </c>
    </row>
    <row r="83" spans="1:36" ht="13.5" customHeight="1">
      <c r="A83" s="494"/>
      <c r="B83" s="496"/>
      <c r="C83" s="169"/>
      <c r="D83" s="558" t="s">
        <v>1912</v>
      </c>
      <c r="E83" s="558"/>
      <c r="F83" s="558"/>
      <c r="G83" s="558"/>
      <c r="H83" s="558"/>
      <c r="I83" s="558"/>
      <c r="J83" s="558"/>
      <c r="K83" s="558"/>
      <c r="L83" s="558"/>
      <c r="M83" s="558"/>
      <c r="N83" s="559"/>
      <c r="O83" s="515"/>
      <c r="P83" s="516"/>
      <c r="Q83" s="542"/>
      <c r="R83" s="543"/>
      <c r="S83" s="515"/>
      <c r="T83" s="516"/>
      <c r="U83" s="475"/>
      <c r="V83" s="473"/>
      <c r="W83" s="473"/>
      <c r="X83" s="473"/>
      <c r="Y83" s="473"/>
      <c r="Z83" s="473"/>
      <c r="AA83" s="473"/>
      <c r="AB83" s="473"/>
      <c r="AC83" s="474"/>
      <c r="AD83" s="774"/>
      <c r="AE83" s="775"/>
      <c r="AF83" s="776"/>
      <c r="AH83" s="108"/>
      <c r="AI83" s="95">
        <f t="shared" si="9"/>
        <v>100</v>
      </c>
    </row>
    <row r="84" spans="1:36" ht="13.25" customHeight="1">
      <c r="A84" s="494"/>
      <c r="B84" s="496"/>
      <c r="C84" s="169"/>
      <c r="D84" s="551" t="s">
        <v>1896</v>
      </c>
      <c r="E84" s="551"/>
      <c r="F84" s="551"/>
      <c r="G84" s="551"/>
      <c r="H84" s="551"/>
      <c r="I84" s="551"/>
      <c r="J84" s="551"/>
      <c r="K84" s="551"/>
      <c r="L84" s="551"/>
      <c r="M84" s="551"/>
      <c r="N84" s="455"/>
      <c r="O84" s="515"/>
      <c r="P84" s="516"/>
      <c r="Q84" s="542"/>
      <c r="R84" s="543"/>
      <c r="S84" s="515"/>
      <c r="T84" s="516"/>
      <c r="U84" s="485"/>
      <c r="V84" s="485"/>
      <c r="W84" s="485"/>
      <c r="X84" s="485"/>
      <c r="Y84" s="485"/>
      <c r="Z84" s="485"/>
      <c r="AA84" s="485"/>
      <c r="AB84" s="485"/>
      <c r="AC84" s="485"/>
      <c r="AD84" s="774"/>
      <c r="AE84" s="775"/>
      <c r="AF84" s="776"/>
      <c r="AH84" s="108"/>
      <c r="AI84" s="95">
        <f t="shared" si="9"/>
        <v>100</v>
      </c>
    </row>
    <row r="85" spans="1:36" ht="13.5" customHeight="1">
      <c r="A85" s="494"/>
      <c r="B85" s="496"/>
      <c r="C85" s="169"/>
      <c r="D85" s="551" t="s">
        <v>1913</v>
      </c>
      <c r="E85" s="551"/>
      <c r="F85" s="551"/>
      <c r="G85" s="551"/>
      <c r="H85" s="551"/>
      <c r="I85" s="551"/>
      <c r="J85" s="551"/>
      <c r="K85" s="551"/>
      <c r="L85" s="551"/>
      <c r="M85" s="551"/>
      <c r="N85" s="455"/>
      <c r="O85" s="515"/>
      <c r="P85" s="516"/>
      <c r="Q85" s="542"/>
      <c r="R85" s="543"/>
      <c r="S85" s="515"/>
      <c r="T85" s="516"/>
      <c r="U85" s="485"/>
      <c r="V85" s="485"/>
      <c r="W85" s="485"/>
      <c r="X85" s="485"/>
      <c r="Y85" s="485"/>
      <c r="Z85" s="485"/>
      <c r="AA85" s="485"/>
      <c r="AB85" s="485"/>
      <c r="AC85" s="485"/>
      <c r="AD85" s="774"/>
      <c r="AE85" s="775"/>
      <c r="AF85" s="776"/>
      <c r="AH85" s="108"/>
      <c r="AI85" s="95">
        <f t="shared" si="9"/>
        <v>100</v>
      </c>
    </row>
    <row r="86" spans="1:36" ht="13.5" customHeight="1">
      <c r="A86" s="494"/>
      <c r="B86" s="496"/>
      <c r="C86" s="136"/>
      <c r="D86" s="558" t="s">
        <v>1774</v>
      </c>
      <c r="E86" s="558"/>
      <c r="F86" s="558"/>
      <c r="G86" s="558"/>
      <c r="H86" s="558"/>
      <c r="I86" s="558"/>
      <c r="J86" s="558"/>
      <c r="K86" s="558"/>
      <c r="L86" s="558"/>
      <c r="M86" s="558"/>
      <c r="N86" s="559"/>
      <c r="O86" s="515"/>
      <c r="P86" s="516"/>
      <c r="Q86" s="542"/>
      <c r="R86" s="543"/>
      <c r="S86" s="515"/>
      <c r="T86" s="516"/>
      <c r="U86" s="485"/>
      <c r="V86" s="485"/>
      <c r="W86" s="485"/>
      <c r="X86" s="485"/>
      <c r="Y86" s="485"/>
      <c r="Z86" s="485"/>
      <c r="AA86" s="485"/>
      <c r="AB86" s="485"/>
      <c r="AC86" s="485"/>
      <c r="AD86" s="774"/>
      <c r="AE86" s="775"/>
      <c r="AF86" s="776"/>
      <c r="AH86" s="108"/>
      <c r="AI86" s="95">
        <f>IF(Q86="",100,IF(Q86="Yes",1,IF(Q86="No",0,IF(Q86="Partial",0.5,IF(Q86="N/A",1.001)))))</f>
        <v>100</v>
      </c>
      <c r="AJ86" s="108">
        <f>SUM(AI81:AI86)</f>
        <v>600</v>
      </c>
    </row>
    <row r="87" spans="1:36" ht="27" customHeight="1">
      <c r="A87" s="688"/>
      <c r="B87" s="714"/>
      <c r="C87" s="780" t="s">
        <v>227</v>
      </c>
      <c r="D87" s="460"/>
      <c r="E87" s="460"/>
      <c r="F87" s="460"/>
      <c r="G87" s="460"/>
      <c r="H87" s="460"/>
      <c r="I87" s="460"/>
      <c r="J87" s="460"/>
      <c r="K87" s="460"/>
      <c r="L87" s="460"/>
      <c r="M87" s="460"/>
      <c r="N87" s="781"/>
      <c r="O87" s="517"/>
      <c r="P87" s="518"/>
      <c r="Q87" s="566"/>
      <c r="R87" s="567"/>
      <c r="S87" s="517"/>
      <c r="T87" s="518"/>
      <c r="U87" s="503"/>
      <c r="V87" s="504"/>
      <c r="W87" s="504"/>
      <c r="X87" s="504"/>
      <c r="Y87" s="504"/>
      <c r="Z87" s="504"/>
      <c r="AA87" s="504"/>
      <c r="AB87" s="504"/>
      <c r="AC87" s="505"/>
      <c r="AD87" s="777"/>
      <c r="AE87" s="778"/>
      <c r="AF87" s="779"/>
    </row>
    <row r="88" spans="1:36" ht="40.5" customHeight="1">
      <c r="A88" s="600" t="s">
        <v>1918</v>
      </c>
      <c r="B88" s="601"/>
      <c r="C88" s="815" t="s">
        <v>311</v>
      </c>
      <c r="D88" s="816"/>
      <c r="E88" s="816"/>
      <c r="F88" s="816"/>
      <c r="G88" s="816"/>
      <c r="H88" s="816"/>
      <c r="I88" s="816"/>
      <c r="J88" s="816"/>
      <c r="K88" s="816"/>
      <c r="L88" s="816"/>
      <c r="M88" s="816"/>
      <c r="N88" s="817"/>
      <c r="O88" s="627">
        <f>IF(Q88="N/A",0,IF(Q88="Answer all sub questions",3,IF(Q88="Yes",3,IF(Q88="Partial",3,IF(Q88="No",3,IF(Q88="",3))))))</f>
        <v>3</v>
      </c>
      <c r="P88" s="514"/>
      <c r="Q88" s="508" t="str">
        <f>IF(AJ92&gt;5,"Answer all sub questions",IF(AJ92=(4*1.001),"N/A",IF(AJ92&gt;=4,"Yes",IF(AJ92=3.003,"No",IF(AJ92=2.002,"No",IF(AJ92=1.001,"No",IF(AJ92=0,"No",IF(AJ92&gt;=0.5,"Partial",IF(AJ92&lt;=3.5,"Partial")))))))))</f>
        <v>Answer all sub questions</v>
      </c>
      <c r="R88" s="509"/>
      <c r="S88" s="513">
        <f>IF(Q88="N/A",O88,IF(Q88="Answer all sub questions",0,IF(Q88="Yes",O88,IF(Q88="Partial",1,IF(Q88="No",0,IF(Q88="",0))))))</f>
        <v>0</v>
      </c>
      <c r="T88" s="514"/>
      <c r="U88" s="475"/>
      <c r="V88" s="473"/>
      <c r="W88" s="473"/>
      <c r="X88" s="473"/>
      <c r="Y88" s="473"/>
      <c r="Z88" s="473"/>
      <c r="AA88" s="473"/>
      <c r="AB88" s="473"/>
      <c r="AC88" s="693"/>
      <c r="AD88" s="772" t="s">
        <v>748</v>
      </c>
      <c r="AE88" s="772"/>
      <c r="AF88" s="773"/>
      <c r="AH88" s="108"/>
    </row>
    <row r="89" spans="1:36" ht="13.5" customHeight="1">
      <c r="A89" s="494"/>
      <c r="B89" s="496"/>
      <c r="C89" s="120"/>
      <c r="D89" s="551" t="s">
        <v>1914</v>
      </c>
      <c r="E89" s="551"/>
      <c r="F89" s="551"/>
      <c r="G89" s="551"/>
      <c r="H89" s="551"/>
      <c r="I89" s="551"/>
      <c r="J89" s="551"/>
      <c r="K89" s="551"/>
      <c r="L89" s="551"/>
      <c r="M89" s="551"/>
      <c r="N89" s="455"/>
      <c r="O89" s="515"/>
      <c r="P89" s="516"/>
      <c r="Q89" s="542"/>
      <c r="R89" s="543"/>
      <c r="S89" s="515"/>
      <c r="T89" s="516"/>
      <c r="U89" s="475"/>
      <c r="V89" s="473"/>
      <c r="W89" s="473"/>
      <c r="X89" s="473"/>
      <c r="Y89" s="473"/>
      <c r="Z89" s="473"/>
      <c r="AA89" s="473"/>
      <c r="AB89" s="473"/>
      <c r="AC89" s="693"/>
      <c r="AD89" s="775"/>
      <c r="AE89" s="775"/>
      <c r="AF89" s="776"/>
      <c r="AH89" s="108"/>
      <c r="AI89" s="95">
        <f>IF(Q89="",100,IF(Q89="Yes",1,IF(Q89="No",0,IF(Q89="Partial",0.5,IF(Q89="N/A",1.001)))))</f>
        <v>100</v>
      </c>
    </row>
    <row r="90" spans="1:36" ht="13.5" customHeight="1">
      <c r="A90" s="494"/>
      <c r="B90" s="496"/>
      <c r="C90" s="120"/>
      <c r="D90" s="558" t="s">
        <v>1915</v>
      </c>
      <c r="E90" s="558"/>
      <c r="F90" s="558"/>
      <c r="G90" s="558"/>
      <c r="H90" s="558"/>
      <c r="I90" s="558"/>
      <c r="J90" s="558"/>
      <c r="K90" s="558"/>
      <c r="L90" s="558"/>
      <c r="M90" s="558"/>
      <c r="N90" s="559"/>
      <c r="O90" s="515"/>
      <c r="P90" s="516"/>
      <c r="Q90" s="542"/>
      <c r="R90" s="543"/>
      <c r="S90" s="515"/>
      <c r="T90" s="516"/>
      <c r="U90" s="79"/>
      <c r="V90" s="78"/>
      <c r="W90" s="78"/>
      <c r="X90" s="78"/>
      <c r="Y90" s="78"/>
      <c r="Z90" s="78"/>
      <c r="AA90" s="78"/>
      <c r="AB90" s="78"/>
      <c r="AC90" s="83"/>
      <c r="AD90" s="775"/>
      <c r="AE90" s="775"/>
      <c r="AF90" s="776"/>
      <c r="AH90" s="108"/>
      <c r="AI90" s="95">
        <f>IF(Q90="",100,IF(Q90="Yes",1,IF(Q90="No",0,IF(Q90="Partial",0.5,IF(Q90="N/A",1.001)))))</f>
        <v>100</v>
      </c>
    </row>
    <row r="91" spans="1:36" ht="13.5" customHeight="1">
      <c r="A91" s="494"/>
      <c r="B91" s="496"/>
      <c r="C91" s="120"/>
      <c r="D91" s="558" t="s">
        <v>1916</v>
      </c>
      <c r="E91" s="558"/>
      <c r="F91" s="558"/>
      <c r="G91" s="558"/>
      <c r="H91" s="558"/>
      <c r="I91" s="558"/>
      <c r="J91" s="558"/>
      <c r="K91" s="558"/>
      <c r="L91" s="558"/>
      <c r="M91" s="558"/>
      <c r="N91" s="559"/>
      <c r="O91" s="515"/>
      <c r="P91" s="516"/>
      <c r="Q91" s="542"/>
      <c r="R91" s="543"/>
      <c r="S91" s="515"/>
      <c r="T91" s="516"/>
      <c r="U91" s="475"/>
      <c r="V91" s="473"/>
      <c r="W91" s="473"/>
      <c r="X91" s="473"/>
      <c r="Y91" s="473"/>
      <c r="Z91" s="473"/>
      <c r="AA91" s="473"/>
      <c r="AB91" s="473"/>
      <c r="AC91" s="693"/>
      <c r="AD91" s="775"/>
      <c r="AE91" s="775"/>
      <c r="AF91" s="776"/>
      <c r="AH91" s="108"/>
      <c r="AI91" s="95">
        <f>IF(Q91="",100,IF(Q91="Yes",1,IF(Q91="No",0,IF(Q91="Partial",0.5,IF(Q91="N/A",1.001)))))</f>
        <v>100</v>
      </c>
    </row>
    <row r="92" spans="1:36" ht="13.5" customHeight="1">
      <c r="A92" s="494"/>
      <c r="B92" s="496"/>
      <c r="C92" s="120"/>
      <c r="D92" s="558" t="s">
        <v>1917</v>
      </c>
      <c r="E92" s="558"/>
      <c r="F92" s="558"/>
      <c r="G92" s="558"/>
      <c r="H92" s="558"/>
      <c r="I92" s="558"/>
      <c r="J92" s="558"/>
      <c r="K92" s="558"/>
      <c r="L92" s="558"/>
      <c r="M92" s="558"/>
      <c r="N92" s="559"/>
      <c r="O92" s="515"/>
      <c r="P92" s="516"/>
      <c r="Q92" s="542"/>
      <c r="R92" s="543"/>
      <c r="S92" s="515"/>
      <c r="T92" s="516"/>
      <c r="U92" s="475"/>
      <c r="V92" s="473"/>
      <c r="W92" s="473"/>
      <c r="X92" s="473"/>
      <c r="Y92" s="473"/>
      <c r="Z92" s="473"/>
      <c r="AA92" s="473"/>
      <c r="AB92" s="473"/>
      <c r="AC92" s="693"/>
      <c r="AD92" s="775"/>
      <c r="AE92" s="775"/>
      <c r="AF92" s="776"/>
      <c r="AH92" s="108"/>
      <c r="AI92" s="95">
        <f>IF(Q92="",100,IF(Q92="Yes",1,IF(Q92="No",0,IF(Q92="Partial",0.5,IF(Q92="N/A",1.001)))))</f>
        <v>100</v>
      </c>
      <c r="AJ92" s="108">
        <f>SUM(AI89:AI92)</f>
        <v>400</v>
      </c>
    </row>
    <row r="93" spans="1:36" ht="13.5" customHeight="1">
      <c r="A93" s="688"/>
      <c r="B93" s="714"/>
      <c r="C93" s="741" t="s">
        <v>230</v>
      </c>
      <c r="D93" s="742"/>
      <c r="E93" s="742"/>
      <c r="F93" s="742"/>
      <c r="G93" s="742"/>
      <c r="H93" s="742"/>
      <c r="I93" s="742"/>
      <c r="J93" s="742"/>
      <c r="K93" s="742"/>
      <c r="L93" s="742"/>
      <c r="M93" s="742"/>
      <c r="N93" s="743"/>
      <c r="O93" s="517"/>
      <c r="P93" s="518"/>
      <c r="Q93" s="566"/>
      <c r="R93" s="567"/>
      <c r="S93" s="517"/>
      <c r="T93" s="518"/>
      <c r="U93" s="591"/>
      <c r="V93" s="591"/>
      <c r="W93" s="591"/>
      <c r="X93" s="591"/>
      <c r="Y93" s="591"/>
      <c r="Z93" s="591"/>
      <c r="AA93" s="591"/>
      <c r="AB93" s="591"/>
      <c r="AC93" s="831"/>
      <c r="AD93" s="778"/>
      <c r="AE93" s="778"/>
      <c r="AF93" s="779"/>
    </row>
    <row r="94" spans="1:36" ht="13.5" customHeight="1">
      <c r="A94" s="536" t="s">
        <v>121</v>
      </c>
      <c r="B94" s="536"/>
      <c r="C94" s="536"/>
      <c r="D94" s="536"/>
      <c r="E94" s="536"/>
      <c r="F94" s="536"/>
      <c r="G94" s="536"/>
      <c r="H94" s="536"/>
      <c r="I94" s="536"/>
      <c r="J94" s="536"/>
      <c r="K94" s="536"/>
      <c r="L94" s="536"/>
      <c r="M94" s="536"/>
      <c r="N94" s="536"/>
      <c r="O94" s="529">
        <f>SUM(O80:P93)</f>
        <v>6</v>
      </c>
      <c r="P94" s="529"/>
      <c r="Q94" s="566"/>
      <c r="R94" s="567"/>
      <c r="S94" s="529">
        <f>SUM(S80:T93)</f>
        <v>0</v>
      </c>
      <c r="T94" s="529"/>
      <c r="U94" s="519"/>
      <c r="V94" s="519"/>
      <c r="W94" s="519"/>
      <c r="X94" s="519"/>
      <c r="Y94" s="519"/>
      <c r="Z94" s="519"/>
      <c r="AA94" s="519"/>
      <c r="AB94" s="519"/>
      <c r="AC94" s="519"/>
      <c r="AD94" s="453"/>
      <c r="AE94" s="453"/>
      <c r="AF94" s="453"/>
    </row>
    <row r="95" spans="1:36" ht="13.5" customHeight="1"/>
    <row r="96" spans="1:36" ht="13.5" customHeight="1">
      <c r="A96" s="498" t="s">
        <v>130</v>
      </c>
      <c r="B96" s="499"/>
      <c r="C96" s="499"/>
      <c r="D96" s="499"/>
      <c r="E96" s="499"/>
      <c r="F96" s="499"/>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499"/>
      <c r="AF96" s="500"/>
    </row>
    <row r="97" spans="1:36" ht="13.5" customHeight="1">
      <c r="A97" s="615" t="s">
        <v>131</v>
      </c>
      <c r="B97" s="616"/>
      <c r="C97" s="616"/>
      <c r="D97" s="616"/>
      <c r="E97" s="616"/>
      <c r="F97" s="616"/>
      <c r="G97" s="616"/>
      <c r="H97" s="616"/>
      <c r="I97" s="616"/>
      <c r="J97" s="616"/>
      <c r="K97" s="616"/>
      <c r="L97" s="616"/>
      <c r="M97" s="616"/>
      <c r="N97" s="616"/>
      <c r="O97" s="616"/>
      <c r="P97" s="616"/>
      <c r="Q97" s="616"/>
      <c r="R97" s="616"/>
      <c r="S97" s="616"/>
      <c r="T97" s="616"/>
      <c r="U97" s="616"/>
      <c r="V97" s="616"/>
      <c r="W97" s="616"/>
      <c r="X97" s="616"/>
      <c r="Y97" s="616"/>
      <c r="Z97" s="616"/>
      <c r="AA97" s="616"/>
      <c r="AB97" s="616"/>
      <c r="AC97" s="616"/>
      <c r="AD97" s="616"/>
      <c r="AE97" s="616"/>
      <c r="AF97" s="617"/>
    </row>
    <row r="98" spans="1:36" ht="13.5" customHeight="1">
      <c r="A98" s="519" t="s">
        <v>103</v>
      </c>
      <c r="B98" s="519"/>
      <c r="C98" s="453" t="s">
        <v>104</v>
      </c>
      <c r="D98" s="453"/>
      <c r="E98" s="453"/>
      <c r="F98" s="453"/>
      <c r="G98" s="453"/>
      <c r="H98" s="453"/>
      <c r="I98" s="453"/>
      <c r="J98" s="453"/>
      <c r="K98" s="453"/>
      <c r="L98" s="453"/>
      <c r="M98" s="453"/>
      <c r="N98" s="453"/>
      <c r="O98" s="519" t="s">
        <v>105</v>
      </c>
      <c r="P98" s="519"/>
      <c r="Q98" s="513" t="s">
        <v>106</v>
      </c>
      <c r="R98" s="514"/>
      <c r="S98" s="529" t="s">
        <v>107</v>
      </c>
      <c r="T98" s="529"/>
      <c r="U98" s="453" t="s">
        <v>108</v>
      </c>
      <c r="V98" s="453"/>
      <c r="W98" s="453"/>
      <c r="X98" s="453"/>
      <c r="Y98" s="453"/>
      <c r="Z98" s="453"/>
      <c r="AA98" s="453"/>
      <c r="AB98" s="453"/>
      <c r="AC98" s="453"/>
      <c r="AD98" s="519" t="s">
        <v>109</v>
      </c>
      <c r="AE98" s="519"/>
      <c r="AF98" s="519"/>
    </row>
    <row r="99" spans="1:36" ht="13.5" customHeight="1">
      <c r="A99" s="519"/>
      <c r="B99" s="519"/>
      <c r="C99" s="453"/>
      <c r="D99" s="453"/>
      <c r="E99" s="453"/>
      <c r="F99" s="453"/>
      <c r="G99" s="453"/>
      <c r="H99" s="453"/>
      <c r="I99" s="453"/>
      <c r="J99" s="453"/>
      <c r="K99" s="453"/>
      <c r="L99" s="453"/>
      <c r="M99" s="453"/>
      <c r="N99" s="453"/>
      <c r="O99" s="519"/>
      <c r="P99" s="519"/>
      <c r="Q99" s="517"/>
      <c r="R99" s="518"/>
      <c r="S99" s="529"/>
      <c r="T99" s="529"/>
      <c r="U99" s="453"/>
      <c r="V99" s="453"/>
      <c r="W99" s="453"/>
      <c r="X99" s="453"/>
      <c r="Y99" s="453"/>
      <c r="Z99" s="453"/>
      <c r="AA99" s="453"/>
      <c r="AB99" s="453"/>
      <c r="AC99" s="453"/>
      <c r="AD99" s="519"/>
      <c r="AE99" s="519"/>
      <c r="AF99" s="519"/>
    </row>
    <row r="100" spans="1:36" ht="40.5" customHeight="1">
      <c r="A100" s="600" t="s">
        <v>1919</v>
      </c>
      <c r="B100" s="601"/>
      <c r="C100" s="815" t="s">
        <v>1921</v>
      </c>
      <c r="D100" s="816"/>
      <c r="E100" s="816"/>
      <c r="F100" s="816"/>
      <c r="G100" s="816"/>
      <c r="H100" s="816"/>
      <c r="I100" s="816"/>
      <c r="J100" s="816"/>
      <c r="K100" s="816"/>
      <c r="L100" s="816"/>
      <c r="M100" s="816"/>
      <c r="N100" s="817"/>
      <c r="O100" s="627">
        <f>IF(Q100="N/A",0,IF(Q100="Answer all sub questions",3,IF(Q100="Yes",3,IF(Q100="Partial",3,IF(Q100="No",3,IF(Q100="",3))))))</f>
        <v>3</v>
      </c>
      <c r="P100" s="514"/>
      <c r="Q100" s="508" t="str">
        <f>IF(AJ102&gt;3,"Answer all sub questions",IF(AJ102=(2*1.001),"N/A",IF(AJ102&gt;=2,"Yes",IF(AJ102=1.001,"No",IF(AJ102=0,"No",IF(AJ102&gt;=0.5,"Partial",IF(AJ102&lt;=1.5,"Partial")))))))</f>
        <v>Answer all sub questions</v>
      </c>
      <c r="R100" s="509"/>
      <c r="S100" s="513"/>
      <c r="T100" s="514"/>
      <c r="U100" s="475"/>
      <c r="V100" s="473"/>
      <c r="W100" s="473"/>
      <c r="X100" s="473"/>
      <c r="Y100" s="473"/>
      <c r="Z100" s="473"/>
      <c r="AA100" s="473"/>
      <c r="AB100" s="473"/>
      <c r="AC100" s="693"/>
      <c r="AD100" s="719" t="s">
        <v>233</v>
      </c>
      <c r="AE100" s="719"/>
      <c r="AF100" s="720"/>
      <c r="AH100" s="108"/>
    </row>
    <row r="101" spans="1:36" ht="40.5" customHeight="1">
      <c r="A101" s="494"/>
      <c r="B101" s="495"/>
      <c r="C101" s="120"/>
      <c r="D101" s="941" t="s">
        <v>1920</v>
      </c>
      <c r="E101" s="941"/>
      <c r="F101" s="941"/>
      <c r="G101" s="941"/>
      <c r="H101" s="941"/>
      <c r="I101" s="941"/>
      <c r="J101" s="941"/>
      <c r="K101" s="941"/>
      <c r="L101" s="941"/>
      <c r="M101" s="941"/>
      <c r="N101" s="942"/>
      <c r="O101" s="675"/>
      <c r="P101" s="516"/>
      <c r="Q101" s="542"/>
      <c r="R101" s="543"/>
      <c r="S101" s="515"/>
      <c r="T101" s="516"/>
      <c r="U101" s="475"/>
      <c r="V101" s="473"/>
      <c r="W101" s="473"/>
      <c r="X101" s="473"/>
      <c r="Y101" s="473"/>
      <c r="Z101" s="473"/>
      <c r="AA101" s="473"/>
      <c r="AB101" s="473"/>
      <c r="AC101" s="474"/>
      <c r="AD101" s="940"/>
      <c r="AE101" s="940"/>
      <c r="AF101" s="727"/>
      <c r="AH101" s="108"/>
      <c r="AI101" s="95">
        <f>IF(Q101="",100,IF(Q101="Yes",1,IF(Q101="No",0,IF(Q101="Partial",0.5,IF(Q101="N/A",1.001)))))</f>
        <v>100</v>
      </c>
    </row>
    <row r="102" spans="1:36" ht="13.5" customHeight="1">
      <c r="A102" s="688"/>
      <c r="B102" s="689"/>
      <c r="C102" s="120"/>
      <c r="D102" s="551" t="s">
        <v>1922</v>
      </c>
      <c r="E102" s="551"/>
      <c r="F102" s="551"/>
      <c r="G102" s="551"/>
      <c r="H102" s="551"/>
      <c r="I102" s="551"/>
      <c r="J102" s="551"/>
      <c r="K102" s="551"/>
      <c r="L102" s="551"/>
      <c r="M102" s="551"/>
      <c r="N102" s="455"/>
      <c r="O102" s="628"/>
      <c r="P102" s="518"/>
      <c r="Q102" s="542"/>
      <c r="R102" s="543"/>
      <c r="S102" s="517"/>
      <c r="T102" s="518"/>
      <c r="U102" s="79"/>
      <c r="V102" s="78"/>
      <c r="W102" s="78"/>
      <c r="X102" s="78"/>
      <c r="Y102" s="78"/>
      <c r="Z102" s="78"/>
      <c r="AA102" s="78"/>
      <c r="AB102" s="78"/>
      <c r="AC102" s="83"/>
      <c r="AD102" s="722"/>
      <c r="AE102" s="722"/>
      <c r="AF102" s="723"/>
      <c r="AH102" s="108"/>
      <c r="AI102" s="95">
        <f>IF(Q102="",100,IF(Q102="Yes",1,IF(Q102="No",0,IF(Q102="Partial",0.5,IF(Q102="N/A",1.001)))))</f>
        <v>100</v>
      </c>
      <c r="AJ102" s="108">
        <f>SUM(AI101:AI102)</f>
        <v>200</v>
      </c>
    </row>
    <row r="103" spans="1:36" ht="27" customHeight="1">
      <c r="A103" s="503" t="s">
        <v>1923</v>
      </c>
      <c r="B103" s="505"/>
      <c r="C103" s="506" t="s">
        <v>1924</v>
      </c>
      <c r="D103" s="794"/>
      <c r="E103" s="794"/>
      <c r="F103" s="794"/>
      <c r="G103" s="794"/>
      <c r="H103" s="794"/>
      <c r="I103" s="794"/>
      <c r="J103" s="794"/>
      <c r="K103" s="794"/>
      <c r="L103" s="794"/>
      <c r="M103" s="794"/>
      <c r="N103" s="507"/>
      <c r="O103" s="529">
        <f>IF(Q103="N/A",0,IF(Q103="Yes",2,IF(Q103="Partial",2,IF(Q103="No",2,IF(Q103="",2)))))</f>
        <v>2</v>
      </c>
      <c r="P103" s="529"/>
      <c r="Q103" s="542"/>
      <c r="R103" s="543"/>
      <c r="S103" s="513">
        <f>IF(Q103="N/A",O103,IF(Q103="Yes",O103,IF(Q103="Partial",1,IF(Q103="No",0,IF(Q103="",0)))))</f>
        <v>0</v>
      </c>
      <c r="T103" s="514"/>
      <c r="U103" s="477"/>
      <c r="V103" s="478"/>
      <c r="W103" s="478"/>
      <c r="X103" s="478"/>
      <c r="Y103" s="478"/>
      <c r="Z103" s="478"/>
      <c r="AA103" s="478"/>
      <c r="AB103" s="478"/>
      <c r="AC103" s="479"/>
      <c r="AD103" s="832" t="s">
        <v>233</v>
      </c>
      <c r="AE103" s="833"/>
      <c r="AF103" s="797"/>
      <c r="AH103" s="108"/>
    </row>
    <row r="104" spans="1:36" ht="13.5" customHeight="1">
      <c r="A104" s="536" t="s">
        <v>121</v>
      </c>
      <c r="B104" s="536"/>
      <c r="C104" s="536"/>
      <c r="D104" s="536"/>
      <c r="E104" s="536"/>
      <c r="F104" s="536"/>
      <c r="G104" s="536"/>
      <c r="H104" s="536"/>
      <c r="I104" s="536"/>
      <c r="J104" s="536"/>
      <c r="K104" s="536"/>
      <c r="L104" s="536"/>
      <c r="M104" s="536"/>
      <c r="N104" s="536"/>
      <c r="O104" s="529">
        <f>SUM(O100:P103)</f>
        <v>5</v>
      </c>
      <c r="P104" s="529"/>
      <c r="Q104" s="566"/>
      <c r="R104" s="567"/>
      <c r="S104" s="529">
        <f>SUM(S100:T103)</f>
        <v>0</v>
      </c>
      <c r="T104" s="529"/>
      <c r="U104" s="519"/>
      <c r="V104" s="519"/>
      <c r="W104" s="519"/>
      <c r="X104" s="519"/>
      <c r="Y104" s="519"/>
      <c r="Z104" s="519"/>
      <c r="AA104" s="519"/>
      <c r="AB104" s="519"/>
      <c r="AC104" s="519"/>
      <c r="AD104" s="453"/>
      <c r="AE104" s="453"/>
      <c r="AF104" s="453"/>
    </row>
    <row r="105" spans="1:36" ht="13.5" customHeight="1"/>
    <row r="106" spans="1:36" ht="13.5" customHeight="1">
      <c r="A106" s="498" t="s">
        <v>132</v>
      </c>
      <c r="B106" s="499"/>
      <c r="C106" s="499"/>
      <c r="D106" s="499"/>
      <c r="E106" s="499"/>
      <c r="F106" s="499"/>
      <c r="G106" s="499"/>
      <c r="H106" s="499"/>
      <c r="I106" s="499"/>
      <c r="J106" s="499"/>
      <c r="K106" s="499"/>
      <c r="L106" s="499"/>
      <c r="M106" s="499"/>
      <c r="N106" s="499"/>
      <c r="O106" s="499"/>
      <c r="P106" s="499"/>
      <c r="Q106" s="499"/>
      <c r="R106" s="499"/>
      <c r="S106" s="499"/>
      <c r="T106" s="499"/>
      <c r="U106" s="499"/>
      <c r="V106" s="499"/>
      <c r="W106" s="499"/>
      <c r="X106" s="499"/>
      <c r="Y106" s="499"/>
      <c r="Z106" s="499"/>
      <c r="AA106" s="499"/>
      <c r="AB106" s="499"/>
      <c r="AC106" s="499"/>
      <c r="AD106" s="499"/>
      <c r="AE106" s="499"/>
      <c r="AF106" s="500"/>
    </row>
    <row r="107" spans="1:36" ht="13.5" customHeight="1">
      <c r="A107" s="615" t="s">
        <v>133</v>
      </c>
      <c r="B107" s="616"/>
      <c r="C107" s="616"/>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6"/>
      <c r="AD107" s="616"/>
      <c r="AE107" s="616"/>
      <c r="AF107" s="617"/>
    </row>
    <row r="108" spans="1:36" ht="13.5" customHeight="1"/>
    <row r="109" spans="1:36" ht="13.5" customHeight="1">
      <c r="A109" s="498" t="s">
        <v>138</v>
      </c>
      <c r="B109" s="499"/>
      <c r="C109" s="499"/>
      <c r="D109" s="499"/>
      <c r="E109" s="499"/>
      <c r="F109" s="499"/>
      <c r="G109" s="499"/>
      <c r="H109" s="499"/>
      <c r="I109" s="499"/>
      <c r="J109" s="499"/>
      <c r="K109" s="499"/>
      <c r="L109" s="499"/>
      <c r="M109" s="499"/>
      <c r="N109" s="499"/>
      <c r="O109" s="499"/>
      <c r="P109" s="499"/>
      <c r="Q109" s="499"/>
      <c r="R109" s="499"/>
      <c r="S109" s="499"/>
      <c r="T109" s="499"/>
      <c r="U109" s="499"/>
      <c r="V109" s="499"/>
      <c r="W109" s="499"/>
      <c r="X109" s="499"/>
      <c r="Y109" s="499"/>
      <c r="Z109" s="499"/>
      <c r="AA109" s="499"/>
      <c r="AB109" s="499"/>
      <c r="AC109" s="499"/>
      <c r="AD109" s="499"/>
      <c r="AE109" s="499"/>
      <c r="AF109" s="500"/>
    </row>
    <row r="110" spans="1:36" ht="13.5" customHeight="1">
      <c r="A110" s="615" t="s">
        <v>1554</v>
      </c>
      <c r="B110" s="616"/>
      <c r="C110" s="616"/>
      <c r="D110" s="616"/>
      <c r="E110" s="616"/>
      <c r="F110" s="616"/>
      <c r="G110" s="616"/>
      <c r="H110" s="616"/>
      <c r="I110" s="616"/>
      <c r="J110" s="616"/>
      <c r="K110" s="616"/>
      <c r="L110" s="616"/>
      <c r="M110" s="616"/>
      <c r="N110" s="616"/>
      <c r="O110" s="616"/>
      <c r="P110" s="616"/>
      <c r="Q110" s="616"/>
      <c r="R110" s="616"/>
      <c r="S110" s="616"/>
      <c r="T110" s="616"/>
      <c r="U110" s="616"/>
      <c r="V110" s="616"/>
      <c r="W110" s="616"/>
      <c r="X110" s="616"/>
      <c r="Y110" s="616"/>
      <c r="Z110" s="616"/>
      <c r="AA110" s="616"/>
      <c r="AB110" s="616"/>
      <c r="AC110" s="616"/>
      <c r="AD110" s="616"/>
      <c r="AE110" s="616"/>
      <c r="AF110" s="617"/>
    </row>
    <row r="111" spans="1:36" ht="13.5" customHeight="1"/>
    <row r="112" spans="1:36" ht="13.5" customHeight="1">
      <c r="A112" s="498" t="s">
        <v>139</v>
      </c>
      <c r="B112" s="499"/>
      <c r="C112" s="499"/>
      <c r="D112" s="499"/>
      <c r="E112" s="499"/>
      <c r="F112" s="499"/>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499"/>
      <c r="AC112" s="499"/>
      <c r="AD112" s="499"/>
      <c r="AE112" s="499"/>
      <c r="AF112" s="500"/>
    </row>
    <row r="113" spans="1:37" ht="13.5" customHeight="1">
      <c r="A113" s="615" t="s">
        <v>140</v>
      </c>
      <c r="B113" s="616"/>
      <c r="C113" s="616"/>
      <c r="D113" s="616"/>
      <c r="E113" s="616"/>
      <c r="F113" s="616"/>
      <c r="G113" s="616"/>
      <c r="H113" s="616"/>
      <c r="I113" s="616"/>
      <c r="J113" s="616"/>
      <c r="K113" s="616"/>
      <c r="L113" s="616"/>
      <c r="M113" s="616"/>
      <c r="N113" s="616"/>
      <c r="O113" s="616"/>
      <c r="P113" s="616"/>
      <c r="Q113" s="616"/>
      <c r="R113" s="616"/>
      <c r="S113" s="616"/>
      <c r="T113" s="616"/>
      <c r="U113" s="616"/>
      <c r="V113" s="616"/>
      <c r="W113" s="616"/>
      <c r="X113" s="616"/>
      <c r="Y113" s="616"/>
      <c r="Z113" s="616"/>
      <c r="AA113" s="616"/>
      <c r="AB113" s="616"/>
      <c r="AC113" s="616"/>
      <c r="AD113" s="616"/>
      <c r="AE113" s="616"/>
      <c r="AF113" s="617"/>
    </row>
    <row r="114" spans="1:37" ht="13.5" customHeight="1">
      <c r="A114" s="519" t="s">
        <v>103</v>
      </c>
      <c r="B114" s="519"/>
      <c r="C114" s="453" t="s">
        <v>104</v>
      </c>
      <c r="D114" s="453"/>
      <c r="E114" s="453"/>
      <c r="F114" s="453"/>
      <c r="G114" s="453"/>
      <c r="H114" s="453"/>
      <c r="I114" s="453"/>
      <c r="J114" s="453"/>
      <c r="K114" s="453"/>
      <c r="L114" s="453"/>
      <c r="M114" s="453"/>
      <c r="N114" s="453"/>
      <c r="O114" s="519" t="s">
        <v>105</v>
      </c>
      <c r="P114" s="519"/>
      <c r="Q114" s="513" t="s">
        <v>106</v>
      </c>
      <c r="R114" s="514"/>
      <c r="S114" s="529" t="s">
        <v>107</v>
      </c>
      <c r="T114" s="529"/>
      <c r="U114" s="453" t="s">
        <v>108</v>
      </c>
      <c r="V114" s="453"/>
      <c r="W114" s="453"/>
      <c r="X114" s="453"/>
      <c r="Y114" s="453"/>
      <c r="Z114" s="453"/>
      <c r="AA114" s="453"/>
      <c r="AB114" s="453"/>
      <c r="AC114" s="453"/>
      <c r="AD114" s="519" t="s">
        <v>109</v>
      </c>
      <c r="AE114" s="519"/>
      <c r="AF114" s="519"/>
    </row>
    <row r="115" spans="1:37" ht="13.5" customHeight="1">
      <c r="A115" s="519"/>
      <c r="B115" s="519"/>
      <c r="C115" s="453"/>
      <c r="D115" s="453"/>
      <c r="E115" s="453"/>
      <c r="F115" s="453"/>
      <c r="G115" s="453"/>
      <c r="H115" s="453"/>
      <c r="I115" s="453"/>
      <c r="J115" s="453"/>
      <c r="K115" s="453"/>
      <c r="L115" s="453"/>
      <c r="M115" s="453"/>
      <c r="N115" s="453"/>
      <c r="O115" s="519"/>
      <c r="P115" s="519"/>
      <c r="Q115" s="517"/>
      <c r="R115" s="518"/>
      <c r="S115" s="529"/>
      <c r="T115" s="529"/>
      <c r="U115" s="453"/>
      <c r="V115" s="453"/>
      <c r="W115" s="453"/>
      <c r="X115" s="453"/>
      <c r="Y115" s="453"/>
      <c r="Z115" s="453"/>
      <c r="AA115" s="453"/>
      <c r="AB115" s="453"/>
      <c r="AC115" s="453"/>
      <c r="AD115" s="519"/>
      <c r="AE115" s="519"/>
      <c r="AF115" s="519"/>
    </row>
    <row r="116" spans="1:37" ht="40.5" customHeight="1">
      <c r="A116" s="449" t="s">
        <v>1925</v>
      </c>
      <c r="B116" s="503"/>
      <c r="C116" s="782" t="s">
        <v>1930</v>
      </c>
      <c r="D116" s="640"/>
      <c r="E116" s="640"/>
      <c r="F116" s="640"/>
      <c r="G116" s="640"/>
      <c r="H116" s="640"/>
      <c r="I116" s="640"/>
      <c r="J116" s="640"/>
      <c r="K116" s="640"/>
      <c r="L116" s="640"/>
      <c r="M116" s="640"/>
      <c r="N116" s="641"/>
      <c r="O116" s="627">
        <f>IF(Q116="N/A",0,IF(Q116="Answer all sub questions",2,IF(Q116="Yes",2,IF(Q116="Partial",2,IF(Q116="No",2,IF(Q116="",2))))))</f>
        <v>2</v>
      </c>
      <c r="P116" s="514"/>
      <c r="Q116" s="508" t="str">
        <f>IF(AJ122&gt;7,"Answer all sub questions",IF(AJ122=(6*1.001),"N/A",IF(AJ122&gt;=6,"Yes",IF(AJ122=5.005,"No",IF(AJ122=4.004,"No",IF(AJ122=3.003,"No",IF(AJ122=2.002,"No",IF(AJ122=1.001,"No",IF(AJ122=0,"No",IF(AJ122&gt;=0.5,"Partial",IF(AJ122&lt;=5.5,"Partial")))))))))))</f>
        <v>Answer all sub questions</v>
      </c>
      <c r="R116" s="509"/>
      <c r="S116" s="513">
        <f>IF(Q116="N/A",O116,IF(Q116="Answer all sub questions",0,IF(Q116="Yes",O116,IF(Q116="Partial",1,IF(Q116="No",0,IF(Q116="",0))))))</f>
        <v>0</v>
      </c>
      <c r="T116" s="514"/>
      <c r="U116" s="475"/>
      <c r="V116" s="473"/>
      <c r="W116" s="473"/>
      <c r="X116" s="473"/>
      <c r="Y116" s="473"/>
      <c r="Z116" s="473"/>
      <c r="AA116" s="473"/>
      <c r="AB116" s="473"/>
      <c r="AC116" s="693"/>
      <c r="AD116" s="564" t="s">
        <v>926</v>
      </c>
      <c r="AE116" s="725"/>
      <c r="AF116" s="725"/>
      <c r="AH116" s="108"/>
      <c r="AK116" s="208"/>
    </row>
    <row r="117" spans="1:37" ht="13.5" customHeight="1">
      <c r="A117" s="449"/>
      <c r="B117" s="503"/>
      <c r="C117" s="162"/>
      <c r="D117" s="690" t="s">
        <v>1926</v>
      </c>
      <c r="E117" s="504"/>
      <c r="F117" s="504"/>
      <c r="G117" s="504"/>
      <c r="H117" s="504"/>
      <c r="I117" s="504"/>
      <c r="J117" s="504"/>
      <c r="K117" s="504"/>
      <c r="L117" s="504"/>
      <c r="M117" s="504"/>
      <c r="N117" s="730"/>
      <c r="O117" s="651"/>
      <c r="P117" s="516"/>
      <c r="Q117" s="542"/>
      <c r="R117" s="543"/>
      <c r="S117" s="515"/>
      <c r="T117" s="516"/>
      <c r="U117" s="715"/>
      <c r="V117" s="716"/>
      <c r="W117" s="716"/>
      <c r="X117" s="716"/>
      <c r="Y117" s="716"/>
      <c r="Z117" s="716"/>
      <c r="AA117" s="716"/>
      <c r="AB117" s="716"/>
      <c r="AC117" s="724"/>
      <c r="AD117" s="564"/>
      <c r="AE117" s="725"/>
      <c r="AF117" s="725"/>
      <c r="AH117" s="108"/>
      <c r="AI117" s="95">
        <f t="shared" ref="AI117:AI122" si="10">IF(Q117="",100,IF(Q117="Yes",1,IF(Q117="No",0,IF(Q117="Partial",0.5,IF(Q117="N/A",1.001)))))</f>
        <v>100</v>
      </c>
    </row>
    <row r="118" spans="1:37" ht="13.5" customHeight="1">
      <c r="A118" s="449"/>
      <c r="B118" s="503"/>
      <c r="C118" s="162"/>
      <c r="D118" s="690" t="s">
        <v>1390</v>
      </c>
      <c r="E118" s="504"/>
      <c r="F118" s="504"/>
      <c r="G118" s="504"/>
      <c r="H118" s="504"/>
      <c r="I118" s="504"/>
      <c r="J118" s="504"/>
      <c r="K118" s="504"/>
      <c r="L118" s="504"/>
      <c r="M118" s="504"/>
      <c r="N118" s="730"/>
      <c r="O118" s="651"/>
      <c r="P118" s="516"/>
      <c r="Q118" s="542"/>
      <c r="R118" s="543"/>
      <c r="S118" s="515"/>
      <c r="T118" s="516"/>
      <c r="U118" s="715"/>
      <c r="V118" s="716"/>
      <c r="W118" s="716"/>
      <c r="X118" s="716"/>
      <c r="Y118" s="716"/>
      <c r="Z118" s="716"/>
      <c r="AA118" s="716"/>
      <c r="AB118" s="716"/>
      <c r="AC118" s="724"/>
      <c r="AD118" s="564"/>
      <c r="AE118" s="725"/>
      <c r="AF118" s="725"/>
      <c r="AH118" s="108"/>
      <c r="AI118" s="95">
        <f t="shared" si="10"/>
        <v>100</v>
      </c>
    </row>
    <row r="119" spans="1:37" ht="13.5" customHeight="1">
      <c r="A119" s="449"/>
      <c r="B119" s="503"/>
      <c r="C119" s="162"/>
      <c r="D119" s="690" t="s">
        <v>1927</v>
      </c>
      <c r="E119" s="504"/>
      <c r="F119" s="504"/>
      <c r="G119" s="504"/>
      <c r="H119" s="504"/>
      <c r="I119" s="504"/>
      <c r="J119" s="504"/>
      <c r="K119" s="504"/>
      <c r="L119" s="504"/>
      <c r="M119" s="504"/>
      <c r="N119" s="730"/>
      <c r="O119" s="651"/>
      <c r="P119" s="516"/>
      <c r="Q119" s="542"/>
      <c r="R119" s="543"/>
      <c r="S119" s="515"/>
      <c r="T119" s="516"/>
      <c r="U119" s="715"/>
      <c r="V119" s="716"/>
      <c r="W119" s="716"/>
      <c r="X119" s="716"/>
      <c r="Y119" s="716"/>
      <c r="Z119" s="716"/>
      <c r="AA119" s="716"/>
      <c r="AB119" s="716"/>
      <c r="AC119" s="724"/>
      <c r="AD119" s="564"/>
      <c r="AE119" s="725"/>
      <c r="AF119" s="725"/>
      <c r="AH119" s="108"/>
      <c r="AI119" s="95">
        <f t="shared" si="10"/>
        <v>100</v>
      </c>
    </row>
    <row r="120" spans="1:37" ht="13.5" customHeight="1">
      <c r="A120" s="449"/>
      <c r="B120" s="503"/>
      <c r="C120" s="162"/>
      <c r="D120" s="690" t="s">
        <v>1928</v>
      </c>
      <c r="E120" s="504"/>
      <c r="F120" s="504"/>
      <c r="G120" s="504"/>
      <c r="H120" s="504"/>
      <c r="I120" s="504"/>
      <c r="J120" s="504"/>
      <c r="K120" s="504"/>
      <c r="L120" s="504"/>
      <c r="M120" s="504"/>
      <c r="N120" s="730"/>
      <c r="O120" s="651"/>
      <c r="P120" s="516"/>
      <c r="Q120" s="542"/>
      <c r="R120" s="543"/>
      <c r="S120" s="515"/>
      <c r="T120" s="516"/>
      <c r="U120" s="715"/>
      <c r="V120" s="716"/>
      <c r="W120" s="716"/>
      <c r="X120" s="716"/>
      <c r="Y120" s="716"/>
      <c r="Z120" s="716"/>
      <c r="AA120" s="716"/>
      <c r="AB120" s="716"/>
      <c r="AC120" s="724"/>
      <c r="AD120" s="564"/>
      <c r="AE120" s="725"/>
      <c r="AF120" s="725"/>
      <c r="AH120" s="108"/>
      <c r="AI120" s="95">
        <f t="shared" si="10"/>
        <v>100</v>
      </c>
    </row>
    <row r="121" spans="1:37" ht="13.5" customHeight="1">
      <c r="A121" s="449"/>
      <c r="B121" s="503"/>
      <c r="C121" s="162"/>
      <c r="D121" s="690" t="s">
        <v>1929</v>
      </c>
      <c r="E121" s="504"/>
      <c r="F121" s="504"/>
      <c r="G121" s="504"/>
      <c r="H121" s="504"/>
      <c r="I121" s="504"/>
      <c r="J121" s="504"/>
      <c r="K121" s="504"/>
      <c r="L121" s="504"/>
      <c r="M121" s="504"/>
      <c r="N121" s="730"/>
      <c r="O121" s="651"/>
      <c r="P121" s="516"/>
      <c r="Q121" s="542"/>
      <c r="R121" s="543"/>
      <c r="S121" s="515"/>
      <c r="T121" s="516"/>
      <c r="U121" s="715"/>
      <c r="V121" s="716"/>
      <c r="W121" s="716"/>
      <c r="X121" s="716"/>
      <c r="Y121" s="716"/>
      <c r="Z121" s="716"/>
      <c r="AA121" s="716"/>
      <c r="AB121" s="716"/>
      <c r="AC121" s="724"/>
      <c r="AD121" s="564"/>
      <c r="AE121" s="725"/>
      <c r="AF121" s="725"/>
      <c r="AH121" s="108"/>
      <c r="AI121" s="95">
        <f t="shared" si="10"/>
        <v>100</v>
      </c>
    </row>
    <row r="122" spans="1:37" ht="13.5" customHeight="1">
      <c r="A122" s="449"/>
      <c r="B122" s="503"/>
      <c r="C122" s="162"/>
      <c r="D122" s="690" t="s">
        <v>1391</v>
      </c>
      <c r="E122" s="504"/>
      <c r="F122" s="504"/>
      <c r="G122" s="504"/>
      <c r="H122" s="504"/>
      <c r="I122" s="504"/>
      <c r="J122" s="504"/>
      <c r="K122" s="504"/>
      <c r="L122" s="504"/>
      <c r="M122" s="504"/>
      <c r="N122" s="730"/>
      <c r="O122" s="651"/>
      <c r="P122" s="516"/>
      <c r="Q122" s="542"/>
      <c r="R122" s="543"/>
      <c r="S122" s="515"/>
      <c r="T122" s="516"/>
      <c r="U122" s="475"/>
      <c r="V122" s="473"/>
      <c r="W122" s="473"/>
      <c r="X122" s="473"/>
      <c r="Y122" s="473"/>
      <c r="Z122" s="473"/>
      <c r="AA122" s="473"/>
      <c r="AB122" s="473"/>
      <c r="AC122" s="693"/>
      <c r="AD122" s="564"/>
      <c r="AE122" s="725"/>
      <c r="AF122" s="725"/>
      <c r="AH122" s="108"/>
      <c r="AI122" s="95">
        <f t="shared" si="10"/>
        <v>100</v>
      </c>
      <c r="AJ122" s="108">
        <f>SUM(AI117:AI122)</f>
        <v>600</v>
      </c>
    </row>
    <row r="123" spans="1:37" ht="13.5" customHeight="1">
      <c r="A123" s="536" t="s">
        <v>121</v>
      </c>
      <c r="B123" s="536"/>
      <c r="C123" s="787"/>
      <c r="D123" s="787"/>
      <c r="E123" s="787"/>
      <c r="F123" s="787"/>
      <c r="G123" s="787"/>
      <c r="H123" s="787"/>
      <c r="I123" s="787"/>
      <c r="J123" s="787"/>
      <c r="K123" s="787"/>
      <c r="L123" s="787"/>
      <c r="M123" s="787"/>
      <c r="N123" s="787"/>
      <c r="O123" s="529">
        <f>SUM(O116:P122)</f>
        <v>2</v>
      </c>
      <c r="P123" s="529"/>
      <c r="Q123" s="566"/>
      <c r="R123" s="567"/>
      <c r="S123" s="529">
        <f>SUM(S116:T122)</f>
        <v>0</v>
      </c>
      <c r="T123" s="529"/>
      <c r="U123" s="519"/>
      <c r="V123" s="519"/>
      <c r="W123" s="519"/>
      <c r="X123" s="519"/>
      <c r="Y123" s="519"/>
      <c r="Z123" s="519"/>
      <c r="AA123" s="519"/>
      <c r="AB123" s="519"/>
      <c r="AC123" s="519"/>
      <c r="AD123" s="453"/>
      <c r="AE123" s="453"/>
      <c r="AF123" s="453"/>
    </row>
    <row r="124" spans="1:37" ht="13.5" customHeight="1"/>
    <row r="125" spans="1:37" ht="13.5" customHeight="1">
      <c r="A125" s="498" t="s">
        <v>144</v>
      </c>
      <c r="B125" s="499"/>
      <c r="C125" s="499"/>
      <c r="D125" s="499"/>
      <c r="E125" s="499"/>
      <c r="F125" s="499"/>
      <c r="G125" s="499"/>
      <c r="H125" s="499"/>
      <c r="I125" s="499"/>
      <c r="J125" s="499"/>
      <c r="K125" s="499"/>
      <c r="L125" s="499"/>
      <c r="M125" s="499"/>
      <c r="N125" s="499"/>
      <c r="O125" s="499"/>
      <c r="P125" s="499"/>
      <c r="Q125" s="499"/>
      <c r="R125" s="499"/>
      <c r="S125" s="499"/>
      <c r="T125" s="499"/>
      <c r="U125" s="499"/>
      <c r="V125" s="499"/>
      <c r="W125" s="499"/>
      <c r="X125" s="499"/>
      <c r="Y125" s="499"/>
      <c r="Z125" s="499"/>
      <c r="AA125" s="499"/>
      <c r="AB125" s="499"/>
      <c r="AC125" s="499"/>
      <c r="AD125" s="499"/>
      <c r="AE125" s="499"/>
      <c r="AF125" s="500"/>
    </row>
    <row r="126" spans="1:37" ht="13.5" customHeight="1">
      <c r="A126" s="615" t="s">
        <v>145</v>
      </c>
      <c r="B126" s="616"/>
      <c r="C126" s="616"/>
      <c r="D126" s="616"/>
      <c r="E126" s="616"/>
      <c r="F126" s="616"/>
      <c r="G126" s="616"/>
      <c r="H126" s="616"/>
      <c r="I126" s="616"/>
      <c r="J126" s="616"/>
      <c r="K126" s="616"/>
      <c r="L126" s="616"/>
      <c r="M126" s="616"/>
      <c r="N126" s="616"/>
      <c r="O126" s="616"/>
      <c r="P126" s="616"/>
      <c r="Q126" s="616"/>
      <c r="R126" s="616"/>
      <c r="S126" s="616"/>
      <c r="T126" s="616"/>
      <c r="U126" s="616"/>
      <c r="V126" s="616"/>
      <c r="W126" s="616"/>
      <c r="X126" s="616"/>
      <c r="Y126" s="616"/>
      <c r="Z126" s="616"/>
      <c r="AA126" s="616"/>
      <c r="AB126" s="616"/>
      <c r="AC126" s="616"/>
      <c r="AD126" s="616"/>
      <c r="AE126" s="616"/>
      <c r="AF126" s="617"/>
    </row>
    <row r="127" spans="1:37" ht="13.5" customHeight="1">
      <c r="A127" s="519" t="s">
        <v>103</v>
      </c>
      <c r="B127" s="519"/>
      <c r="C127" s="453" t="s">
        <v>104</v>
      </c>
      <c r="D127" s="453"/>
      <c r="E127" s="453"/>
      <c r="F127" s="453"/>
      <c r="G127" s="453"/>
      <c r="H127" s="453"/>
      <c r="I127" s="453"/>
      <c r="J127" s="453"/>
      <c r="K127" s="453"/>
      <c r="L127" s="453"/>
      <c r="M127" s="453"/>
      <c r="N127" s="453"/>
      <c r="O127" s="519" t="s">
        <v>105</v>
      </c>
      <c r="P127" s="519"/>
      <c r="Q127" s="513" t="s">
        <v>106</v>
      </c>
      <c r="R127" s="514"/>
      <c r="S127" s="529" t="s">
        <v>107</v>
      </c>
      <c r="T127" s="529"/>
      <c r="U127" s="453" t="s">
        <v>108</v>
      </c>
      <c r="V127" s="453"/>
      <c r="W127" s="453"/>
      <c r="X127" s="453"/>
      <c r="Y127" s="453"/>
      <c r="Z127" s="453"/>
      <c r="AA127" s="453"/>
      <c r="AB127" s="453"/>
      <c r="AC127" s="453"/>
      <c r="AD127" s="519" t="s">
        <v>109</v>
      </c>
      <c r="AE127" s="519"/>
      <c r="AF127" s="519"/>
    </row>
    <row r="128" spans="1:37" ht="13.5" customHeight="1">
      <c r="A128" s="519"/>
      <c r="B128" s="519"/>
      <c r="C128" s="453"/>
      <c r="D128" s="453"/>
      <c r="E128" s="453"/>
      <c r="F128" s="453"/>
      <c r="G128" s="453"/>
      <c r="H128" s="453"/>
      <c r="I128" s="453"/>
      <c r="J128" s="453"/>
      <c r="K128" s="453"/>
      <c r="L128" s="453"/>
      <c r="M128" s="453"/>
      <c r="N128" s="453"/>
      <c r="O128" s="519"/>
      <c r="P128" s="519"/>
      <c r="Q128" s="517"/>
      <c r="R128" s="518"/>
      <c r="S128" s="529"/>
      <c r="T128" s="529"/>
      <c r="U128" s="453"/>
      <c r="V128" s="453"/>
      <c r="W128" s="453"/>
      <c r="X128" s="453"/>
      <c r="Y128" s="453"/>
      <c r="Z128" s="453"/>
      <c r="AA128" s="453"/>
      <c r="AB128" s="453"/>
      <c r="AC128" s="453"/>
      <c r="AD128" s="519"/>
      <c r="AE128" s="519"/>
      <c r="AF128" s="519"/>
    </row>
    <row r="129" spans="1:37" ht="13.5" customHeight="1">
      <c r="A129" s="597" t="s">
        <v>243</v>
      </c>
      <c r="B129" s="598"/>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9"/>
    </row>
    <row r="130" spans="1:37" ht="40.5" customHeight="1">
      <c r="A130" s="600" t="s">
        <v>1931</v>
      </c>
      <c r="B130" s="601"/>
      <c r="C130" s="889" t="s">
        <v>1932</v>
      </c>
      <c r="D130" s="930"/>
      <c r="E130" s="930"/>
      <c r="F130" s="930"/>
      <c r="G130" s="930"/>
      <c r="H130" s="930"/>
      <c r="I130" s="930"/>
      <c r="J130" s="930"/>
      <c r="K130" s="930"/>
      <c r="L130" s="930"/>
      <c r="M130" s="930"/>
      <c r="N130" s="930"/>
      <c r="O130" s="901">
        <f>IF(Q130="N/A",0,IF(Q130="Answer all sub questions",3,IF(Q130="Yes",3,IF(Q130="Partial",3,IF(Q130="No",3,IF(Q130="",3))))))</f>
        <v>3</v>
      </c>
      <c r="P130" s="915"/>
      <c r="Q130" s="916" t="str">
        <f>IF(AJ144&gt;9,"Answer all sub questions",IF(AJ144=(8*1.001),"N/A",IF(AJ144&gt;=8,"Yes",IF(AJ144=7.007,"No",IF(AJ144=6.006,"No",IF(AJ144=5.005,"No",IF(AJ144=4.004,"No",IF(AJ144=3.003,"No",IF(AJ144=2.002,"No",IF(AJ144=1.001,"No",IF(AJ144=0,"No",IF(AJ144&gt;=0.5,"Partial",IF(AJ144&lt;=7.5,"Partial")))))))))))))</f>
        <v>Answer all sub questions</v>
      </c>
      <c r="R130" s="917"/>
      <c r="S130" s="890">
        <f>IF(Q130="N/A",O130,IF(Q130="Answer all sub questions",0,IF(Q130="Yes",O130,IF(Q130="Partial",1,IF(Q130="No",0,IF(Q130="",0))))))</f>
        <v>0</v>
      </c>
      <c r="T130" s="890"/>
      <c r="U130" s="918"/>
      <c r="V130" s="919"/>
      <c r="W130" s="919"/>
      <c r="X130" s="919"/>
      <c r="Y130" s="919"/>
      <c r="Z130" s="919"/>
      <c r="AA130" s="919"/>
      <c r="AB130" s="919"/>
      <c r="AC130" s="920"/>
      <c r="AD130" s="520" t="s">
        <v>152</v>
      </c>
      <c r="AE130" s="521"/>
      <c r="AF130" s="522"/>
      <c r="AH130" s="108"/>
      <c r="AK130" s="208"/>
    </row>
    <row r="131" spans="1:37" ht="13.5" customHeight="1">
      <c r="A131" s="494"/>
      <c r="B131" s="692"/>
      <c r="C131" s="170"/>
      <c r="D131" s="583" t="s">
        <v>246</v>
      </c>
      <c r="E131" s="583"/>
      <c r="F131" s="583"/>
      <c r="G131" s="583"/>
      <c r="H131" s="583"/>
      <c r="I131" s="583"/>
      <c r="J131" s="583"/>
      <c r="K131" s="583"/>
      <c r="L131" s="583"/>
      <c r="M131" s="583"/>
      <c r="N131" s="583"/>
      <c r="O131" s="598"/>
      <c r="P131" s="598"/>
      <c r="Q131" s="598"/>
      <c r="R131" s="598"/>
      <c r="S131" s="598"/>
      <c r="T131" s="598"/>
      <c r="U131" s="598"/>
      <c r="V131" s="598"/>
      <c r="W131" s="598"/>
      <c r="X131" s="598"/>
      <c r="Y131" s="598"/>
      <c r="Z131" s="598"/>
      <c r="AA131" s="598"/>
      <c r="AB131" s="598"/>
      <c r="AC131" s="599"/>
      <c r="AD131" s="523"/>
      <c r="AE131" s="524"/>
      <c r="AF131" s="525"/>
      <c r="AG131" s="95"/>
      <c r="AK131" s="95"/>
    </row>
    <row r="132" spans="1:37" ht="27" customHeight="1">
      <c r="A132" s="494"/>
      <c r="B132" s="692"/>
      <c r="C132" s="120"/>
      <c r="D132" s="558" t="s">
        <v>370</v>
      </c>
      <c r="E132" s="558"/>
      <c r="F132" s="558"/>
      <c r="G132" s="558"/>
      <c r="H132" s="558"/>
      <c r="I132" s="558"/>
      <c r="J132" s="558"/>
      <c r="K132" s="558"/>
      <c r="L132" s="558"/>
      <c r="M132" s="558"/>
      <c r="N132" s="559"/>
      <c r="O132" s="513"/>
      <c r="P132" s="514"/>
      <c r="Q132" s="542"/>
      <c r="R132" s="543"/>
      <c r="S132" s="513"/>
      <c r="T132" s="514"/>
      <c r="U132" s="485"/>
      <c r="V132" s="485"/>
      <c r="W132" s="485"/>
      <c r="X132" s="485"/>
      <c r="Y132" s="485"/>
      <c r="Z132" s="485"/>
      <c r="AA132" s="485"/>
      <c r="AB132" s="485"/>
      <c r="AC132" s="485"/>
      <c r="AD132" s="523"/>
      <c r="AE132" s="524"/>
      <c r="AF132" s="525"/>
      <c r="AG132" s="95"/>
      <c r="AH132" s="108"/>
      <c r="AI132" s="95">
        <f>IF(Q132="",100,IF(Q132="Yes",1,IF(Q132="No",0,IF(Q132="Partial",0.5,IF(Q132="N/A",1.001)))))</f>
        <v>100</v>
      </c>
      <c r="AK132" s="95"/>
    </row>
    <row r="133" spans="1:37" ht="27" customHeight="1">
      <c r="A133" s="494"/>
      <c r="B133" s="692"/>
      <c r="C133" s="120"/>
      <c r="D133" s="558" t="s">
        <v>247</v>
      </c>
      <c r="E133" s="558"/>
      <c r="F133" s="558"/>
      <c r="G133" s="558"/>
      <c r="H133" s="558"/>
      <c r="I133" s="558"/>
      <c r="J133" s="558"/>
      <c r="K133" s="558"/>
      <c r="L133" s="558"/>
      <c r="M133" s="558"/>
      <c r="N133" s="559"/>
      <c r="O133" s="517"/>
      <c r="P133" s="518"/>
      <c r="Q133" s="542"/>
      <c r="R133" s="543"/>
      <c r="S133" s="517"/>
      <c r="T133" s="518"/>
      <c r="U133" s="485"/>
      <c r="V133" s="485"/>
      <c r="W133" s="485"/>
      <c r="X133" s="485"/>
      <c r="Y133" s="485"/>
      <c r="Z133" s="485"/>
      <c r="AA133" s="485"/>
      <c r="AB133" s="485"/>
      <c r="AC133" s="485"/>
      <c r="AD133" s="523"/>
      <c r="AE133" s="524"/>
      <c r="AF133" s="525"/>
      <c r="AG133" s="95"/>
      <c r="AH133" s="108"/>
      <c r="AI133" s="95">
        <f t="shared" ref="AI133:AI135" si="11">IF(Q133="",100,IF(Q133="Yes",1,IF(Q133="No",0,IF(Q133="Partial",0.5,IF(Q133="N/A",1.001)))))</f>
        <v>100</v>
      </c>
      <c r="AK133" s="95"/>
    </row>
    <row r="134" spans="1:37" ht="13.5" customHeight="1">
      <c r="A134" s="494"/>
      <c r="B134" s="692"/>
      <c r="C134" s="120"/>
      <c r="D134" s="598" t="s">
        <v>248</v>
      </c>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9"/>
      <c r="AD134" s="523"/>
      <c r="AE134" s="524"/>
      <c r="AF134" s="525"/>
      <c r="AG134" s="95"/>
      <c r="AK134" s="95"/>
    </row>
    <row r="135" spans="1:37" ht="40.5" customHeight="1">
      <c r="A135" s="494"/>
      <c r="B135" s="692"/>
      <c r="C135" s="120"/>
      <c r="D135" s="558" t="s">
        <v>1557</v>
      </c>
      <c r="E135" s="558"/>
      <c r="F135" s="558"/>
      <c r="G135" s="558"/>
      <c r="H135" s="558"/>
      <c r="I135" s="558"/>
      <c r="J135" s="558"/>
      <c r="K135" s="558"/>
      <c r="L135" s="558"/>
      <c r="M135" s="558"/>
      <c r="N135" s="559"/>
      <c r="O135" s="513"/>
      <c r="P135" s="514"/>
      <c r="Q135" s="542"/>
      <c r="R135" s="543"/>
      <c r="S135" s="513"/>
      <c r="T135" s="514"/>
      <c r="U135" s="485"/>
      <c r="V135" s="485"/>
      <c r="W135" s="485"/>
      <c r="X135" s="485"/>
      <c r="Y135" s="485"/>
      <c r="Z135" s="485"/>
      <c r="AA135" s="485"/>
      <c r="AB135" s="485"/>
      <c r="AC135" s="485"/>
      <c r="AD135" s="523"/>
      <c r="AE135" s="524"/>
      <c r="AF135" s="525"/>
      <c r="AG135" s="95"/>
      <c r="AH135" s="108"/>
      <c r="AI135" s="95">
        <f t="shared" si="11"/>
        <v>100</v>
      </c>
      <c r="AJ135" s="108"/>
      <c r="AK135" s="95"/>
    </row>
    <row r="136" spans="1:37" ht="27" customHeight="1">
      <c r="A136" s="494"/>
      <c r="B136" s="692"/>
      <c r="C136" s="120"/>
      <c r="D136" s="558" t="s">
        <v>249</v>
      </c>
      <c r="E136" s="558"/>
      <c r="F136" s="558"/>
      <c r="G136" s="558"/>
      <c r="H136" s="558"/>
      <c r="I136" s="558"/>
      <c r="J136" s="558"/>
      <c r="K136" s="558"/>
      <c r="L136" s="558"/>
      <c r="M136" s="558"/>
      <c r="N136" s="559"/>
      <c r="O136" s="517"/>
      <c r="P136" s="518"/>
      <c r="Q136" s="542"/>
      <c r="R136" s="543"/>
      <c r="S136" s="517"/>
      <c r="T136" s="518"/>
      <c r="U136" s="485"/>
      <c r="V136" s="485"/>
      <c r="W136" s="485"/>
      <c r="X136" s="485"/>
      <c r="Y136" s="485"/>
      <c r="Z136" s="485"/>
      <c r="AA136" s="485"/>
      <c r="AB136" s="485"/>
      <c r="AC136" s="485"/>
      <c r="AD136" s="523"/>
      <c r="AE136" s="524"/>
      <c r="AF136" s="525"/>
      <c r="AG136" s="95"/>
      <c r="AH136" s="108"/>
      <c r="AI136" s="95">
        <f>IF(Q136="",100,IF(Q136="Yes",1,IF(Q136="No",0,IF(Q136="Partial",0.5,IF(Q136="N/A",1.001)))))</f>
        <v>100</v>
      </c>
      <c r="AK136" s="95"/>
    </row>
    <row r="137" spans="1:37" ht="13.5" customHeight="1">
      <c r="A137" s="494"/>
      <c r="B137" s="692"/>
      <c r="C137" s="170"/>
      <c r="D137" s="583" t="s">
        <v>1933</v>
      </c>
      <c r="E137" s="583"/>
      <c r="F137" s="583"/>
      <c r="G137" s="583"/>
      <c r="H137" s="583"/>
      <c r="I137" s="583"/>
      <c r="J137" s="583"/>
      <c r="K137" s="583"/>
      <c r="L137" s="583"/>
      <c r="M137" s="583"/>
      <c r="N137" s="583"/>
      <c r="O137" s="598"/>
      <c r="P137" s="598"/>
      <c r="Q137" s="598"/>
      <c r="R137" s="598"/>
      <c r="S137" s="598"/>
      <c r="T137" s="598"/>
      <c r="U137" s="598"/>
      <c r="V137" s="598"/>
      <c r="W137" s="598"/>
      <c r="X137" s="598"/>
      <c r="Y137" s="598"/>
      <c r="Z137" s="598"/>
      <c r="AA137" s="598"/>
      <c r="AB137" s="598"/>
      <c r="AC137" s="599"/>
      <c r="AD137" s="523"/>
      <c r="AE137" s="524"/>
      <c r="AF137" s="525"/>
      <c r="AG137" s="95"/>
      <c r="AK137" s="95"/>
    </row>
    <row r="138" spans="1:37" ht="27" customHeight="1">
      <c r="A138" s="494"/>
      <c r="B138" s="692"/>
      <c r="C138" s="120"/>
      <c r="D138" s="558" t="s">
        <v>1934</v>
      </c>
      <c r="E138" s="558"/>
      <c r="F138" s="558"/>
      <c r="G138" s="558"/>
      <c r="H138" s="558"/>
      <c r="I138" s="558"/>
      <c r="J138" s="558"/>
      <c r="K138" s="558"/>
      <c r="L138" s="558"/>
      <c r="M138" s="558"/>
      <c r="N138" s="559"/>
      <c r="O138" s="566"/>
      <c r="P138" s="567"/>
      <c r="Q138" s="542"/>
      <c r="R138" s="543"/>
      <c r="S138" s="224"/>
      <c r="T138" s="224"/>
      <c r="U138" s="485"/>
      <c r="V138" s="485"/>
      <c r="W138" s="485"/>
      <c r="X138" s="485"/>
      <c r="Y138" s="485"/>
      <c r="Z138" s="485"/>
      <c r="AA138" s="485"/>
      <c r="AB138" s="485"/>
      <c r="AC138" s="485"/>
      <c r="AD138" s="523"/>
      <c r="AE138" s="524"/>
      <c r="AF138" s="525"/>
      <c r="AG138" s="95"/>
      <c r="AH138" s="108"/>
      <c r="AI138" s="95">
        <f>IF(Q138="",100,IF(Q138="Yes",1,IF(Q138="No",0,IF(Q138="Partial",0.5,IF(Q138="N/A",1.001)))))</f>
        <v>100</v>
      </c>
      <c r="AK138" s="95"/>
    </row>
    <row r="139" spans="1:37" ht="13.5" customHeight="1">
      <c r="A139" s="494"/>
      <c r="B139" s="692"/>
      <c r="C139" s="170"/>
      <c r="D139" s="583" t="s">
        <v>1935</v>
      </c>
      <c r="E139" s="583"/>
      <c r="F139" s="583"/>
      <c r="G139" s="583"/>
      <c r="H139" s="583"/>
      <c r="I139" s="583"/>
      <c r="J139" s="583"/>
      <c r="K139" s="583"/>
      <c r="L139" s="583"/>
      <c r="M139" s="583"/>
      <c r="N139" s="583"/>
      <c r="O139" s="598"/>
      <c r="P139" s="598"/>
      <c r="Q139" s="598"/>
      <c r="R139" s="598"/>
      <c r="S139" s="598"/>
      <c r="T139" s="598"/>
      <c r="U139" s="598"/>
      <c r="V139" s="598"/>
      <c r="W139" s="598"/>
      <c r="X139" s="598"/>
      <c r="Y139" s="598"/>
      <c r="Z139" s="598"/>
      <c r="AA139" s="598"/>
      <c r="AB139" s="598"/>
      <c r="AC139" s="599"/>
      <c r="AD139" s="523"/>
      <c r="AE139" s="524"/>
      <c r="AF139" s="525"/>
      <c r="AG139" s="95"/>
      <c r="AK139" s="95"/>
    </row>
    <row r="140" spans="1:37" ht="27" customHeight="1">
      <c r="A140" s="494"/>
      <c r="B140" s="692"/>
      <c r="C140" s="120"/>
      <c r="D140" s="558" t="s">
        <v>1936</v>
      </c>
      <c r="E140" s="558"/>
      <c r="F140" s="558"/>
      <c r="G140" s="558"/>
      <c r="H140" s="558"/>
      <c r="I140" s="558"/>
      <c r="J140" s="558"/>
      <c r="K140" s="558"/>
      <c r="L140" s="558"/>
      <c r="M140" s="558"/>
      <c r="N140" s="559"/>
      <c r="O140" s="566"/>
      <c r="P140" s="567"/>
      <c r="Q140" s="542"/>
      <c r="R140" s="543"/>
      <c r="S140" s="224"/>
      <c r="T140" s="224"/>
      <c r="U140" s="485"/>
      <c r="V140" s="485"/>
      <c r="W140" s="485"/>
      <c r="X140" s="485"/>
      <c r="Y140" s="485"/>
      <c r="Z140" s="485"/>
      <c r="AA140" s="485"/>
      <c r="AB140" s="485"/>
      <c r="AC140" s="485"/>
      <c r="AD140" s="523"/>
      <c r="AE140" s="524"/>
      <c r="AF140" s="525"/>
      <c r="AG140" s="95"/>
      <c r="AH140" s="108"/>
      <c r="AI140" s="95">
        <f>IF(Q140="",100,IF(Q140="Yes",1,IF(Q140="No",0,IF(Q140="Partial",0.5,IF(Q140="N/A",1.001)))))</f>
        <v>100</v>
      </c>
      <c r="AK140" s="95"/>
    </row>
    <row r="141" spans="1:37" ht="13.5" customHeight="1">
      <c r="A141" s="494"/>
      <c r="B141" s="692"/>
      <c r="C141" s="170"/>
      <c r="D141" s="583" t="s">
        <v>1937</v>
      </c>
      <c r="E141" s="583"/>
      <c r="F141" s="583"/>
      <c r="G141" s="583"/>
      <c r="H141" s="583"/>
      <c r="I141" s="583"/>
      <c r="J141" s="583"/>
      <c r="K141" s="583"/>
      <c r="L141" s="583"/>
      <c r="M141" s="583"/>
      <c r="N141" s="583"/>
      <c r="O141" s="598"/>
      <c r="P141" s="598"/>
      <c r="Q141" s="598"/>
      <c r="R141" s="598"/>
      <c r="S141" s="598"/>
      <c r="T141" s="598"/>
      <c r="U141" s="598"/>
      <c r="V141" s="598"/>
      <c r="W141" s="598"/>
      <c r="X141" s="598"/>
      <c r="Y141" s="598"/>
      <c r="Z141" s="598"/>
      <c r="AA141" s="598"/>
      <c r="AB141" s="598"/>
      <c r="AC141" s="599"/>
      <c r="AD141" s="523"/>
      <c r="AE141" s="524"/>
      <c r="AF141" s="525"/>
      <c r="AG141" s="95"/>
      <c r="AK141" s="95"/>
    </row>
    <row r="142" spans="1:37" ht="40.5" customHeight="1">
      <c r="A142" s="494"/>
      <c r="B142" s="692"/>
      <c r="C142" s="120"/>
      <c r="D142" s="558" t="s">
        <v>1938</v>
      </c>
      <c r="E142" s="558"/>
      <c r="F142" s="558"/>
      <c r="G142" s="558"/>
      <c r="H142" s="558"/>
      <c r="I142" s="558"/>
      <c r="J142" s="558"/>
      <c r="K142" s="558"/>
      <c r="L142" s="558"/>
      <c r="M142" s="558"/>
      <c r="N142" s="559"/>
      <c r="O142" s="566"/>
      <c r="P142" s="567"/>
      <c r="Q142" s="542"/>
      <c r="R142" s="543"/>
      <c r="S142" s="224"/>
      <c r="T142" s="224"/>
      <c r="U142" s="485"/>
      <c r="V142" s="485"/>
      <c r="W142" s="485"/>
      <c r="X142" s="485"/>
      <c r="Y142" s="485"/>
      <c r="Z142" s="485"/>
      <c r="AA142" s="485"/>
      <c r="AB142" s="485"/>
      <c r="AC142" s="485"/>
      <c r="AD142" s="523"/>
      <c r="AE142" s="524"/>
      <c r="AF142" s="525"/>
      <c r="AG142" s="95"/>
      <c r="AH142" s="108"/>
      <c r="AI142" s="95">
        <f>IF(Q142="",100,IF(Q142="Yes",1,IF(Q142="No",0,IF(Q142="Partial",0.5,IF(Q142="N/A",1.001)))))</f>
        <v>100</v>
      </c>
      <c r="AK142" s="95"/>
    </row>
    <row r="143" spans="1:37" ht="13.5" customHeight="1">
      <c r="A143" s="494"/>
      <c r="B143" s="496"/>
      <c r="C143" s="215"/>
      <c r="D143" s="921" t="s">
        <v>1341</v>
      </c>
      <c r="E143" s="921"/>
      <c r="F143" s="921"/>
      <c r="G143" s="921"/>
      <c r="H143" s="921"/>
      <c r="I143" s="921"/>
      <c r="J143" s="921"/>
      <c r="K143" s="921"/>
      <c r="L143" s="921"/>
      <c r="M143" s="921"/>
      <c r="N143" s="921"/>
      <c r="O143" s="921"/>
      <c r="P143" s="921"/>
      <c r="Q143" s="921"/>
      <c r="R143" s="921"/>
      <c r="S143" s="921"/>
      <c r="T143" s="921"/>
      <c r="U143" s="921"/>
      <c r="V143" s="921"/>
      <c r="W143" s="921"/>
      <c r="X143" s="921"/>
      <c r="Y143" s="921"/>
      <c r="Z143" s="921"/>
      <c r="AA143" s="921"/>
      <c r="AB143" s="921"/>
      <c r="AC143" s="922"/>
      <c r="AD143" s="523"/>
      <c r="AE143" s="524"/>
      <c r="AF143" s="525"/>
    </row>
    <row r="144" spans="1:37" ht="27" customHeight="1">
      <c r="A144" s="494"/>
      <c r="B144" s="496"/>
      <c r="C144" s="215"/>
      <c r="D144" s="874" t="s">
        <v>1939</v>
      </c>
      <c r="E144" s="874"/>
      <c r="F144" s="874"/>
      <c r="G144" s="874"/>
      <c r="H144" s="874"/>
      <c r="I144" s="874"/>
      <c r="J144" s="874"/>
      <c r="K144" s="874"/>
      <c r="L144" s="874"/>
      <c r="M144" s="874"/>
      <c r="N144" s="875"/>
      <c r="O144" s="890"/>
      <c r="P144" s="890"/>
      <c r="Q144" s="898"/>
      <c r="R144" s="899"/>
      <c r="S144" s="911"/>
      <c r="T144" s="912"/>
      <c r="U144" s="923"/>
      <c r="V144" s="923"/>
      <c r="W144" s="923"/>
      <c r="X144" s="923"/>
      <c r="Y144" s="923"/>
      <c r="Z144" s="923"/>
      <c r="AA144" s="923"/>
      <c r="AB144" s="923"/>
      <c r="AC144" s="923"/>
      <c r="AD144" s="523"/>
      <c r="AE144" s="524"/>
      <c r="AF144" s="525"/>
      <c r="AH144" s="108"/>
      <c r="AI144" s="95">
        <f>IF(Q144="",100,IF(Q144="Yes",1,IF(Q144="No",0,IF(Q144="Partial",0.5,IF(Q144="N/A",1.001)))))</f>
        <v>100</v>
      </c>
      <c r="AJ144" s="108">
        <f>SUM(AI131:AI144)</f>
        <v>800</v>
      </c>
    </row>
    <row r="145" spans="1:37" ht="40.5" customHeight="1">
      <c r="A145" s="600" t="s">
        <v>1940</v>
      </c>
      <c r="B145" s="601"/>
      <c r="C145" s="815" t="s">
        <v>1941</v>
      </c>
      <c r="D145" s="816"/>
      <c r="E145" s="816"/>
      <c r="F145" s="816"/>
      <c r="G145" s="816"/>
      <c r="H145" s="816"/>
      <c r="I145" s="816"/>
      <c r="J145" s="816"/>
      <c r="K145" s="816"/>
      <c r="L145" s="816"/>
      <c r="M145" s="816"/>
      <c r="N145" s="817"/>
      <c r="O145" s="627">
        <f>IF(Q145="N/A",0,IF(Q145="Answer all sub questions",2,IF(Q145="Yes",2,IF(Q145="Partial",2,IF(Q145="No",2,IF(Q145="",2))))))</f>
        <v>2</v>
      </c>
      <c r="P145" s="514"/>
      <c r="Q145" s="508" t="str">
        <f>IF(AJ148&gt;4,"Answer all sub questions",IF(AJ148=(3*1.001),"N/A",IF(AJ148&gt;=3,"Yes",IF(AJ148=2.002,"No",IF(AJ148=1.001,"No",IF(AJ148=0,"No",IF(AJ148&gt;=0.5,"Partial",IF(AJ148&lt;=2.5,"Partial"))))))))</f>
        <v>Answer all sub questions</v>
      </c>
      <c r="R145" s="509"/>
      <c r="S145" s="513">
        <f>IF(Q145="N/A",O145,IF(Q145="Answer all sub questions",0,IF(Q145="Yes",O145,IF(Q145="Partial",1,IF(Q145="No",0,IF(Q145="",0))))))</f>
        <v>0</v>
      </c>
      <c r="T145" s="514"/>
      <c r="U145" s="475"/>
      <c r="V145" s="473"/>
      <c r="W145" s="473"/>
      <c r="X145" s="473"/>
      <c r="Y145" s="473"/>
      <c r="Z145" s="473"/>
      <c r="AA145" s="473"/>
      <c r="AB145" s="473"/>
      <c r="AC145" s="693"/>
      <c r="AD145" s="521" t="s">
        <v>152</v>
      </c>
      <c r="AE145" s="521"/>
      <c r="AF145" s="522"/>
      <c r="AH145" s="108"/>
    </row>
    <row r="146" spans="1:37" ht="27" customHeight="1">
      <c r="A146" s="494"/>
      <c r="B146" s="496"/>
      <c r="C146" s="190"/>
      <c r="D146" s="834" t="s">
        <v>1855</v>
      </c>
      <c r="E146" s="834"/>
      <c r="F146" s="834"/>
      <c r="G146" s="834"/>
      <c r="H146" s="834"/>
      <c r="I146" s="834"/>
      <c r="J146" s="834"/>
      <c r="K146" s="834"/>
      <c r="L146" s="834"/>
      <c r="M146" s="834"/>
      <c r="N146" s="835"/>
      <c r="O146" s="515"/>
      <c r="P146" s="516"/>
      <c r="Q146" s="542"/>
      <c r="R146" s="543"/>
      <c r="S146" s="515"/>
      <c r="T146" s="516"/>
      <c r="U146" s="475"/>
      <c r="V146" s="473"/>
      <c r="W146" s="473"/>
      <c r="X146" s="473"/>
      <c r="Y146" s="473"/>
      <c r="Z146" s="473"/>
      <c r="AA146" s="473"/>
      <c r="AB146" s="473"/>
      <c r="AC146" s="693"/>
      <c r="AD146" s="524"/>
      <c r="AE146" s="524"/>
      <c r="AF146" s="525"/>
      <c r="AH146" s="108"/>
      <c r="AI146" s="95">
        <f>IF(Q146="",100,IF(Q146="Yes",1,IF(Q146="No",0,IF(Q146="Partial",0.5,IF(Q146="N/A",1.001)))))</f>
        <v>100</v>
      </c>
    </row>
    <row r="147" spans="1:37" ht="13.5" customHeight="1">
      <c r="A147" s="494"/>
      <c r="B147" s="496"/>
      <c r="C147" s="172"/>
      <c r="D147" s="501" t="s">
        <v>1856</v>
      </c>
      <c r="E147" s="501"/>
      <c r="F147" s="501"/>
      <c r="G147" s="501"/>
      <c r="H147" s="501"/>
      <c r="I147" s="501"/>
      <c r="J147" s="501"/>
      <c r="K147" s="501"/>
      <c r="L147" s="501"/>
      <c r="M147" s="501"/>
      <c r="N147" s="502"/>
      <c r="O147" s="515"/>
      <c r="P147" s="516"/>
      <c r="Q147" s="542"/>
      <c r="R147" s="543"/>
      <c r="S147" s="515"/>
      <c r="T147" s="516"/>
      <c r="U147" s="715"/>
      <c r="V147" s="716"/>
      <c r="W147" s="716"/>
      <c r="X147" s="716"/>
      <c r="Y147" s="716"/>
      <c r="Z147" s="716"/>
      <c r="AA147" s="716"/>
      <c r="AB147" s="716"/>
      <c r="AC147" s="724"/>
      <c r="AD147" s="524"/>
      <c r="AE147" s="524"/>
      <c r="AF147" s="525"/>
      <c r="AH147" s="108"/>
      <c r="AI147" s="95">
        <f>IF(Q147="",100,IF(Q147="Yes",1,IF(Q147="No",0,IF(Q147="Partial",0.5,IF(Q147="N/A",1.001)))))</f>
        <v>100</v>
      </c>
    </row>
    <row r="148" spans="1:37" ht="27" customHeight="1">
      <c r="A148" s="688"/>
      <c r="B148" s="714"/>
      <c r="C148" s="172"/>
      <c r="D148" s="501" t="s">
        <v>1857</v>
      </c>
      <c r="E148" s="501"/>
      <c r="F148" s="501"/>
      <c r="G148" s="501"/>
      <c r="H148" s="501"/>
      <c r="I148" s="501"/>
      <c r="J148" s="501"/>
      <c r="K148" s="501"/>
      <c r="L148" s="501"/>
      <c r="M148" s="501"/>
      <c r="N148" s="502"/>
      <c r="O148" s="517"/>
      <c r="P148" s="518"/>
      <c r="Q148" s="542"/>
      <c r="R148" s="543"/>
      <c r="S148" s="517"/>
      <c r="T148" s="518"/>
      <c r="U148" s="715"/>
      <c r="V148" s="716"/>
      <c r="W148" s="716"/>
      <c r="X148" s="716"/>
      <c r="Y148" s="716"/>
      <c r="Z148" s="716"/>
      <c r="AA148" s="716"/>
      <c r="AB148" s="716"/>
      <c r="AC148" s="724"/>
      <c r="AD148" s="527"/>
      <c r="AE148" s="527"/>
      <c r="AF148" s="528"/>
      <c r="AH148" s="108"/>
      <c r="AI148" s="95">
        <f>IF(Q148="",100,IF(Q148="Yes",1,IF(Q148="No",0,IF(Q148="Partial",0.5,IF(Q148="N/A",1.001)))))</f>
        <v>100</v>
      </c>
      <c r="AJ148" s="95">
        <f>SUM(AI146:AI148)</f>
        <v>300</v>
      </c>
    </row>
    <row r="149" spans="1:37" ht="27" customHeight="1">
      <c r="A149" s="449" t="s">
        <v>1942</v>
      </c>
      <c r="B149" s="449"/>
      <c r="C149" s="452" t="s">
        <v>254</v>
      </c>
      <c r="D149" s="452"/>
      <c r="E149" s="452"/>
      <c r="F149" s="452"/>
      <c r="G149" s="452"/>
      <c r="H149" s="452"/>
      <c r="I149" s="452"/>
      <c r="J149" s="452"/>
      <c r="K149" s="452"/>
      <c r="L149" s="452"/>
      <c r="M149" s="452"/>
      <c r="N149" s="452"/>
      <c r="O149" s="529">
        <f>IF(Q149="N/A",0,IF(Q149="Yes",2,IF(Q149="Partial",2,IF(Q149="No",2,IF(Q149="",2)))))</f>
        <v>2</v>
      </c>
      <c r="P149" s="529"/>
      <c r="Q149" s="542"/>
      <c r="R149" s="543"/>
      <c r="S149" s="513">
        <f>IF(Q149="N/A",O149,IF(Q149="Yes",O149,IF(Q149="Partial",1,IF(Q149="No",0,IF(Q149="",0)))))</f>
        <v>0</v>
      </c>
      <c r="T149" s="514"/>
      <c r="U149" s="485"/>
      <c r="V149" s="485"/>
      <c r="W149" s="485"/>
      <c r="X149" s="485"/>
      <c r="Y149" s="485"/>
      <c r="Z149" s="485"/>
      <c r="AA149" s="485"/>
      <c r="AB149" s="485"/>
      <c r="AC149" s="796"/>
      <c r="AD149" s="459" t="s">
        <v>255</v>
      </c>
      <c r="AE149" s="591"/>
      <c r="AF149" s="591"/>
      <c r="AH149" s="108"/>
      <c r="AI149" s="95">
        <f>IF(Q149="",100,IF(Q149="Yes",1,IF(Q149="No",0,IF(Q149="Partial",0.5,IF(Q149="N/A",1.001)))))</f>
        <v>100</v>
      </c>
    </row>
    <row r="150" spans="1:37" ht="13.5" customHeight="1">
      <c r="A150" s="597" t="s">
        <v>1943</v>
      </c>
      <c r="B150" s="598"/>
      <c r="C150" s="598"/>
      <c r="D150" s="598"/>
      <c r="E150" s="598"/>
      <c r="F150" s="598"/>
      <c r="G150" s="598"/>
      <c r="H150" s="598"/>
      <c r="I150" s="598"/>
      <c r="J150" s="598"/>
      <c r="K150" s="598"/>
      <c r="L150" s="598"/>
      <c r="M150" s="598"/>
      <c r="N150" s="598"/>
      <c r="O150" s="598"/>
      <c r="P150" s="598"/>
      <c r="Q150" s="598"/>
      <c r="R150" s="598"/>
      <c r="S150" s="598"/>
      <c r="T150" s="598"/>
      <c r="U150" s="598"/>
      <c r="V150" s="598"/>
      <c r="W150" s="598"/>
      <c r="X150" s="598"/>
      <c r="Y150" s="598"/>
      <c r="Z150" s="598"/>
      <c r="AA150" s="598"/>
      <c r="AB150" s="598"/>
      <c r="AC150" s="598"/>
      <c r="AD150" s="598"/>
      <c r="AE150" s="598"/>
      <c r="AF150" s="599"/>
    </row>
    <row r="151" spans="1:37" ht="13.5" customHeight="1">
      <c r="A151" s="682" t="s">
        <v>1559</v>
      </c>
      <c r="B151" s="683"/>
      <c r="C151" s="683"/>
      <c r="D151" s="683"/>
      <c r="E151" s="683"/>
      <c r="F151" s="683"/>
      <c r="G151" s="683"/>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4"/>
    </row>
    <row r="152" spans="1:37" ht="40.5" customHeight="1">
      <c r="A152" s="600" t="s">
        <v>1944</v>
      </c>
      <c r="B152" s="601"/>
      <c r="C152" s="880" t="s">
        <v>1945</v>
      </c>
      <c r="D152" s="881"/>
      <c r="E152" s="881"/>
      <c r="F152" s="881"/>
      <c r="G152" s="881"/>
      <c r="H152" s="881"/>
      <c r="I152" s="881"/>
      <c r="J152" s="881"/>
      <c r="K152" s="881"/>
      <c r="L152" s="881"/>
      <c r="M152" s="881"/>
      <c r="N152" s="882"/>
      <c r="O152" s="627">
        <f>IF(Q152="N/A",0,IF(Q152="Answer all sub questions",2,IF(Q152="Yes",2,IF(Q152="Partial",2,IF(Q152="No",2,IF(Q152="",2))))))</f>
        <v>2</v>
      </c>
      <c r="P152" s="514"/>
      <c r="Q152" s="508" t="str">
        <f>IF(AJ157&gt;5,"Answer all sub questions",IF(AJ157=(4*1.001),"N/A",IF(AJ157&gt;=4,"Yes",IF(AJ157=3.003,"No",IF(AJ157=2.002,"No",IF(AJ157=1.001,"No",IF(AJ157=0,"No",IF(AJ157&gt;=0.5,"Partial",IF(AJ157&lt;=3.5,"Partial")))))))))</f>
        <v>Answer all sub questions</v>
      </c>
      <c r="R152" s="509"/>
      <c r="S152" s="513">
        <f>IF(Q152="N/A",O152,IF(Q152="Answer all sub questions",0,IF(Q152="Yes",O152,IF(Q152="Partial",1,IF(Q152="No",0,IF(Q152="",0))))))</f>
        <v>0</v>
      </c>
      <c r="T152" s="514"/>
      <c r="U152" s="475"/>
      <c r="V152" s="473"/>
      <c r="W152" s="473"/>
      <c r="X152" s="473"/>
      <c r="Y152" s="473"/>
      <c r="Z152" s="473"/>
      <c r="AA152" s="473"/>
      <c r="AB152" s="473"/>
      <c r="AC152" s="693"/>
      <c r="AD152" s="719" t="s">
        <v>260</v>
      </c>
      <c r="AE152" s="719"/>
      <c r="AF152" s="720"/>
      <c r="AH152" s="108"/>
      <c r="AK152" s="208"/>
    </row>
    <row r="153" spans="1:37" ht="13.5" customHeight="1">
      <c r="A153" s="494"/>
      <c r="B153" s="692"/>
      <c r="C153" s="216"/>
      <c r="D153" s="878" t="s">
        <v>246</v>
      </c>
      <c r="E153" s="878"/>
      <c r="F153" s="878"/>
      <c r="G153" s="878"/>
      <c r="H153" s="878"/>
      <c r="I153" s="878"/>
      <c r="J153" s="878"/>
      <c r="K153" s="878"/>
      <c r="L153" s="878"/>
      <c r="M153" s="878"/>
      <c r="N153" s="879"/>
      <c r="O153" s="651"/>
      <c r="P153" s="516"/>
      <c r="Q153" s="542"/>
      <c r="R153" s="543"/>
      <c r="S153" s="515"/>
      <c r="T153" s="516"/>
      <c r="U153" s="477"/>
      <c r="V153" s="478"/>
      <c r="W153" s="478"/>
      <c r="X153" s="478"/>
      <c r="Y153" s="478"/>
      <c r="Z153" s="478"/>
      <c r="AA153" s="478"/>
      <c r="AB153" s="478"/>
      <c r="AC153" s="694"/>
      <c r="AD153" s="726"/>
      <c r="AE153" s="726"/>
      <c r="AF153" s="727"/>
      <c r="AH153" s="108"/>
      <c r="AI153" s="95">
        <f t="shared" ref="AI153:AI159" si="12">IF(Q153="",100,IF(Q153="Yes",1,IF(Q153="No",0,IF(Q153="Partial",0.5,IF(Q153="N/A",1.001)))))</f>
        <v>100</v>
      </c>
    </row>
    <row r="154" spans="1:37" ht="13.5" customHeight="1">
      <c r="A154" s="494"/>
      <c r="B154" s="692"/>
      <c r="C154" s="216"/>
      <c r="D154" s="878" t="s">
        <v>1946</v>
      </c>
      <c r="E154" s="878"/>
      <c r="F154" s="878"/>
      <c r="G154" s="878"/>
      <c r="H154" s="878"/>
      <c r="I154" s="878"/>
      <c r="J154" s="878"/>
      <c r="K154" s="878"/>
      <c r="L154" s="878"/>
      <c r="M154" s="878"/>
      <c r="N154" s="879"/>
      <c r="O154" s="651"/>
      <c r="P154" s="516"/>
      <c r="Q154" s="542"/>
      <c r="R154" s="543"/>
      <c r="S154" s="515"/>
      <c r="T154" s="516"/>
      <c r="U154" s="477"/>
      <c r="V154" s="478"/>
      <c r="W154" s="478"/>
      <c r="X154" s="478"/>
      <c r="Y154" s="478"/>
      <c r="Z154" s="478"/>
      <c r="AA154" s="478"/>
      <c r="AB154" s="478"/>
      <c r="AC154" s="694"/>
      <c r="AD154" s="726"/>
      <c r="AE154" s="726"/>
      <c r="AF154" s="727"/>
      <c r="AH154" s="108"/>
      <c r="AI154" s="95">
        <f t="shared" si="12"/>
        <v>100</v>
      </c>
    </row>
    <row r="155" spans="1:37" ht="13.5" customHeight="1">
      <c r="A155" s="494"/>
      <c r="B155" s="692"/>
      <c r="C155" s="216"/>
      <c r="D155" s="878" t="s">
        <v>1933</v>
      </c>
      <c r="E155" s="878"/>
      <c r="F155" s="878"/>
      <c r="G155" s="878"/>
      <c r="H155" s="878"/>
      <c r="I155" s="878"/>
      <c r="J155" s="878"/>
      <c r="K155" s="878"/>
      <c r="L155" s="878"/>
      <c r="M155" s="878"/>
      <c r="N155" s="879"/>
      <c r="O155" s="651"/>
      <c r="P155" s="516"/>
      <c r="Q155" s="542"/>
      <c r="R155" s="543"/>
      <c r="S155" s="515"/>
      <c r="T155" s="516"/>
      <c r="U155" s="477"/>
      <c r="V155" s="478"/>
      <c r="W155" s="478"/>
      <c r="X155" s="478"/>
      <c r="Y155" s="478"/>
      <c r="Z155" s="478"/>
      <c r="AA155" s="478"/>
      <c r="AB155" s="478"/>
      <c r="AC155" s="694"/>
      <c r="AD155" s="726"/>
      <c r="AE155" s="726"/>
      <c r="AF155" s="727"/>
      <c r="AH155" s="108"/>
      <c r="AI155" s="95">
        <f t="shared" si="12"/>
        <v>100</v>
      </c>
    </row>
    <row r="156" spans="1:37" ht="13.5" customHeight="1">
      <c r="A156" s="494"/>
      <c r="B156" s="692"/>
      <c r="C156" s="216"/>
      <c r="D156" s="878" t="s">
        <v>1935</v>
      </c>
      <c r="E156" s="878"/>
      <c r="F156" s="878"/>
      <c r="G156" s="878"/>
      <c r="H156" s="878"/>
      <c r="I156" s="878"/>
      <c r="J156" s="878"/>
      <c r="K156" s="878"/>
      <c r="L156" s="878"/>
      <c r="M156" s="878"/>
      <c r="N156" s="879"/>
      <c r="O156" s="651"/>
      <c r="P156" s="516"/>
      <c r="Q156" s="542"/>
      <c r="R156" s="543"/>
      <c r="S156" s="515"/>
      <c r="T156" s="516"/>
      <c r="U156" s="477"/>
      <c r="V156" s="478"/>
      <c r="W156" s="478"/>
      <c r="X156" s="478"/>
      <c r="Y156" s="478"/>
      <c r="Z156" s="478"/>
      <c r="AA156" s="478"/>
      <c r="AB156" s="478"/>
      <c r="AC156" s="694"/>
      <c r="AD156" s="726"/>
      <c r="AE156" s="726"/>
      <c r="AF156" s="727"/>
      <c r="AH156" s="108"/>
      <c r="AI156" s="95">
        <f t="shared" si="12"/>
        <v>100</v>
      </c>
    </row>
    <row r="157" spans="1:37" ht="13.5" customHeight="1">
      <c r="A157" s="494"/>
      <c r="B157" s="692"/>
      <c r="C157" s="216"/>
      <c r="D157" s="878" t="s">
        <v>1937</v>
      </c>
      <c r="E157" s="878"/>
      <c r="F157" s="878"/>
      <c r="G157" s="878"/>
      <c r="H157" s="878"/>
      <c r="I157" s="878"/>
      <c r="J157" s="878"/>
      <c r="K157" s="878"/>
      <c r="L157" s="878"/>
      <c r="M157" s="878"/>
      <c r="N157" s="879"/>
      <c r="O157" s="651"/>
      <c r="P157" s="516"/>
      <c r="Q157" s="542"/>
      <c r="R157" s="543"/>
      <c r="S157" s="515"/>
      <c r="T157" s="516"/>
      <c r="U157" s="715"/>
      <c r="V157" s="716"/>
      <c r="W157" s="716"/>
      <c r="X157" s="716"/>
      <c r="Y157" s="716"/>
      <c r="Z157" s="716"/>
      <c r="AA157" s="716"/>
      <c r="AB157" s="716"/>
      <c r="AC157" s="724"/>
      <c r="AD157" s="726"/>
      <c r="AE157" s="726"/>
      <c r="AF157" s="727"/>
      <c r="AH157" s="108"/>
      <c r="AI157" s="95">
        <f t="shared" si="12"/>
        <v>100</v>
      </c>
      <c r="AJ157" s="95">
        <f>SUM(AI153:AI157)</f>
        <v>500</v>
      </c>
    </row>
    <row r="158" spans="1:37" ht="27" customHeight="1">
      <c r="A158" s="449" t="s">
        <v>1947</v>
      </c>
      <c r="B158" s="449"/>
      <c r="C158" s="889" t="s">
        <v>1948</v>
      </c>
      <c r="D158" s="889"/>
      <c r="E158" s="889"/>
      <c r="F158" s="889"/>
      <c r="G158" s="889"/>
      <c r="H158" s="889"/>
      <c r="I158" s="889"/>
      <c r="J158" s="889"/>
      <c r="K158" s="889"/>
      <c r="L158" s="889"/>
      <c r="M158" s="889"/>
      <c r="N158" s="889"/>
      <c r="O158" s="529">
        <f>IF(Q158="N/A",0,IF(Q158="Yes",2,IF(Q158="Partial",2,IF(Q158="No",2,IF(Q158="",2)))))</f>
        <v>2</v>
      </c>
      <c r="P158" s="529"/>
      <c r="Q158" s="542"/>
      <c r="R158" s="543"/>
      <c r="S158" s="529">
        <f>IF(Q158="N/A",O158,IF(Q158="Yes",O158,IF(Q158="Partial",1,IF(Q158="No",0,IF(Q158="",0)))))</f>
        <v>0</v>
      </c>
      <c r="T158" s="529"/>
      <c r="U158" s="485"/>
      <c r="V158" s="485"/>
      <c r="W158" s="485"/>
      <c r="X158" s="485"/>
      <c r="Y158" s="485"/>
      <c r="Z158" s="485"/>
      <c r="AA158" s="485"/>
      <c r="AB158" s="485"/>
      <c r="AC158" s="796"/>
      <c r="AD158" s="797" t="s">
        <v>260</v>
      </c>
      <c r="AE158" s="638"/>
      <c r="AF158" s="638"/>
      <c r="AH158" s="108"/>
      <c r="AI158" s="95">
        <f t="shared" si="12"/>
        <v>100</v>
      </c>
    </row>
    <row r="159" spans="1:37" ht="27" customHeight="1">
      <c r="A159" s="449" t="s">
        <v>1949</v>
      </c>
      <c r="B159" s="449"/>
      <c r="C159" s="889" t="s">
        <v>1950</v>
      </c>
      <c r="D159" s="889"/>
      <c r="E159" s="889"/>
      <c r="F159" s="889"/>
      <c r="G159" s="889"/>
      <c r="H159" s="889"/>
      <c r="I159" s="889"/>
      <c r="J159" s="889"/>
      <c r="K159" s="889"/>
      <c r="L159" s="889"/>
      <c r="M159" s="889"/>
      <c r="N159" s="889"/>
      <c r="O159" s="529">
        <f>IF(Q159="N/A",0,IF(Q159="Yes",2,IF(Q159="Partial",2,IF(Q159="No",2,IF(Q159="",2)))))</f>
        <v>2</v>
      </c>
      <c r="P159" s="529"/>
      <c r="Q159" s="542"/>
      <c r="R159" s="543"/>
      <c r="S159" s="529">
        <f>IF(Q159="N/A",O159,IF(Q159="Yes",O159,IF(Q159="Partial",1,IF(Q159="No",0,IF(Q159="",0)))))</f>
        <v>0</v>
      </c>
      <c r="T159" s="529"/>
      <c r="U159" s="485"/>
      <c r="V159" s="485"/>
      <c r="W159" s="485"/>
      <c r="X159" s="485"/>
      <c r="Y159" s="485"/>
      <c r="Z159" s="485"/>
      <c r="AA159" s="485"/>
      <c r="AB159" s="485"/>
      <c r="AC159" s="796"/>
      <c r="AD159" s="797" t="s">
        <v>260</v>
      </c>
      <c r="AE159" s="638"/>
      <c r="AF159" s="638"/>
      <c r="AH159" s="108"/>
      <c r="AI159" s="95">
        <f t="shared" si="12"/>
        <v>100</v>
      </c>
    </row>
    <row r="160" spans="1:37" ht="13.5" customHeight="1">
      <c r="A160" s="597" t="s">
        <v>1969</v>
      </c>
      <c r="B160" s="598"/>
      <c r="C160" s="598"/>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9"/>
    </row>
    <row r="161" spans="1:37" ht="40.5" customHeight="1">
      <c r="A161" s="454" t="s">
        <v>1951</v>
      </c>
      <c r="B161" s="455"/>
      <c r="C161" s="883" t="s">
        <v>1952</v>
      </c>
      <c r="D161" s="884"/>
      <c r="E161" s="884"/>
      <c r="F161" s="884"/>
      <c r="G161" s="884"/>
      <c r="H161" s="884"/>
      <c r="I161" s="884"/>
      <c r="J161" s="884"/>
      <c r="K161" s="884"/>
      <c r="L161" s="884"/>
      <c r="M161" s="884"/>
      <c r="N161" s="885"/>
      <c r="O161" s="513">
        <f>IF(Q161="N/A",0,IF(Q161="Answer all sub questions",2,IF(Q161="Yes",2,IF(Q161="Partial",2,IF(Q161="No",2,IF(Q161="",2))))))</f>
        <v>2</v>
      </c>
      <c r="P161" s="514"/>
      <c r="Q161" s="508" t="str">
        <f>IF(AJ165&gt;5,"Answer all sub questions",IF(AJ165=4.004,"N/A",IF(AJ165&gt;=4,"Yes",IF(AJ165=3.003,"No",IF(AJ165=2.002,"No",IF(AJ165=1.001,"No",IF(AJ165=0,"No",IF(AJ165&gt;=0.5,"Partial",IF(AJ165&lt;=3.5,"Partial")))))))))</f>
        <v>Answer all sub questions</v>
      </c>
      <c r="R161" s="509"/>
      <c r="S161" s="513">
        <f>IF(Q161="N/A",O161,IF(Q161="Answer all sub questions",0,IF(Q161="Yes",O161,IF(Q161="Partial",1,IF(Q161="No",0,IF(Q161="",0))))))</f>
        <v>0</v>
      </c>
      <c r="T161" s="514"/>
      <c r="U161" s="607"/>
      <c r="V161" s="558"/>
      <c r="W161" s="558"/>
      <c r="X161" s="558"/>
      <c r="Y161" s="558"/>
      <c r="Z161" s="558"/>
      <c r="AA161" s="558"/>
      <c r="AB161" s="558"/>
      <c r="AC161" s="862"/>
      <c r="AD161" s="719" t="s">
        <v>260</v>
      </c>
      <c r="AE161" s="719"/>
      <c r="AF161" s="720"/>
      <c r="AH161" s="108"/>
      <c r="AJ161" s="108"/>
    </row>
    <row r="162" spans="1:37" ht="13.5" customHeight="1">
      <c r="A162" s="463"/>
      <c r="B162" s="465"/>
      <c r="C162" s="172"/>
      <c r="D162" s="878" t="s">
        <v>1869</v>
      </c>
      <c r="E162" s="874"/>
      <c r="F162" s="874"/>
      <c r="G162" s="874"/>
      <c r="H162" s="874"/>
      <c r="I162" s="874"/>
      <c r="J162" s="874"/>
      <c r="K162" s="874"/>
      <c r="L162" s="874"/>
      <c r="M162" s="874"/>
      <c r="N162" s="875"/>
      <c r="O162" s="515"/>
      <c r="P162" s="516"/>
      <c r="Q162" s="542"/>
      <c r="R162" s="543"/>
      <c r="S162" s="515"/>
      <c r="T162" s="516"/>
      <c r="U162" s="475"/>
      <c r="V162" s="473"/>
      <c r="W162" s="473"/>
      <c r="X162" s="473"/>
      <c r="Y162" s="473"/>
      <c r="Z162" s="473"/>
      <c r="AA162" s="473"/>
      <c r="AB162" s="473"/>
      <c r="AC162" s="693"/>
      <c r="AD162" s="726"/>
      <c r="AE162" s="726"/>
      <c r="AF162" s="727"/>
      <c r="AH162" s="108"/>
      <c r="AI162" s="95">
        <f t="shared" ref="AI162:AI165" si="13">IF(Q162="",100,IF(Q162="Yes",1,IF(Q162="No",0,IF(Q162="Partial",0.5,IF(Q162="N/A",1.001)))))</f>
        <v>100</v>
      </c>
      <c r="AJ162" s="108"/>
    </row>
    <row r="163" spans="1:37" ht="13.5" customHeight="1">
      <c r="A163" s="463"/>
      <c r="B163" s="465"/>
      <c r="C163" s="172"/>
      <c r="D163" s="878" t="s">
        <v>1953</v>
      </c>
      <c r="E163" s="874"/>
      <c r="F163" s="874"/>
      <c r="G163" s="874"/>
      <c r="H163" s="874"/>
      <c r="I163" s="874"/>
      <c r="J163" s="874"/>
      <c r="K163" s="874"/>
      <c r="L163" s="874"/>
      <c r="M163" s="874"/>
      <c r="N163" s="875"/>
      <c r="O163" s="515"/>
      <c r="P163" s="516"/>
      <c r="Q163" s="542"/>
      <c r="R163" s="543"/>
      <c r="S163" s="515"/>
      <c r="T163" s="516"/>
      <c r="U163" s="475"/>
      <c r="V163" s="473"/>
      <c r="W163" s="473"/>
      <c r="X163" s="473"/>
      <c r="Y163" s="473"/>
      <c r="Z163" s="473"/>
      <c r="AA163" s="473"/>
      <c r="AB163" s="473"/>
      <c r="AC163" s="693"/>
      <c r="AD163" s="726"/>
      <c r="AE163" s="726"/>
      <c r="AF163" s="727"/>
      <c r="AH163" s="108"/>
      <c r="AI163" s="95">
        <f t="shared" si="13"/>
        <v>100</v>
      </c>
      <c r="AJ163" s="108"/>
    </row>
    <row r="164" spans="1:37" ht="13.5" customHeight="1">
      <c r="A164" s="463"/>
      <c r="B164" s="465"/>
      <c r="C164" s="172"/>
      <c r="D164" s="878" t="s">
        <v>1954</v>
      </c>
      <c r="E164" s="874"/>
      <c r="F164" s="874"/>
      <c r="G164" s="874"/>
      <c r="H164" s="874"/>
      <c r="I164" s="874"/>
      <c r="J164" s="874"/>
      <c r="K164" s="874"/>
      <c r="L164" s="874"/>
      <c r="M164" s="874"/>
      <c r="N164" s="875"/>
      <c r="O164" s="515"/>
      <c r="P164" s="516"/>
      <c r="Q164" s="542"/>
      <c r="R164" s="543"/>
      <c r="S164" s="515"/>
      <c r="T164" s="516"/>
      <c r="U164" s="475"/>
      <c r="V164" s="473"/>
      <c r="W164" s="473"/>
      <c r="X164" s="473"/>
      <c r="Y164" s="473"/>
      <c r="Z164" s="473"/>
      <c r="AA164" s="473"/>
      <c r="AB164" s="473"/>
      <c r="AC164" s="693"/>
      <c r="AD164" s="726"/>
      <c r="AE164" s="726"/>
      <c r="AF164" s="727"/>
      <c r="AH164" s="108"/>
      <c r="AI164" s="95">
        <f t="shared" si="13"/>
        <v>100</v>
      </c>
      <c r="AJ164" s="108"/>
    </row>
    <row r="165" spans="1:37" ht="13.5" customHeight="1">
      <c r="A165" s="463"/>
      <c r="B165" s="465"/>
      <c r="C165" s="172"/>
      <c r="D165" s="878" t="s">
        <v>1955</v>
      </c>
      <c r="E165" s="874"/>
      <c r="F165" s="874"/>
      <c r="G165" s="874"/>
      <c r="H165" s="874"/>
      <c r="I165" s="874"/>
      <c r="J165" s="874"/>
      <c r="K165" s="874"/>
      <c r="L165" s="874"/>
      <c r="M165" s="874"/>
      <c r="N165" s="875"/>
      <c r="O165" s="515"/>
      <c r="P165" s="516"/>
      <c r="Q165" s="542"/>
      <c r="R165" s="543"/>
      <c r="S165" s="515"/>
      <c r="T165" s="516"/>
      <c r="U165" s="475"/>
      <c r="V165" s="473"/>
      <c r="W165" s="473"/>
      <c r="X165" s="473"/>
      <c r="Y165" s="473"/>
      <c r="Z165" s="473"/>
      <c r="AA165" s="473"/>
      <c r="AB165" s="473"/>
      <c r="AC165" s="693"/>
      <c r="AD165" s="726"/>
      <c r="AE165" s="726"/>
      <c r="AF165" s="727"/>
      <c r="AH165" s="108"/>
      <c r="AI165" s="95">
        <f t="shared" si="13"/>
        <v>100</v>
      </c>
      <c r="AJ165" s="108">
        <f>SUM(AI162:AI165)</f>
        <v>400</v>
      </c>
    </row>
    <row r="166" spans="1:37" ht="67.5" customHeight="1">
      <c r="A166" s="454" t="s">
        <v>1956</v>
      </c>
      <c r="B166" s="455"/>
      <c r="C166" s="883" t="s">
        <v>1957</v>
      </c>
      <c r="D166" s="884"/>
      <c r="E166" s="884"/>
      <c r="F166" s="884"/>
      <c r="G166" s="884"/>
      <c r="H166" s="884"/>
      <c r="I166" s="884"/>
      <c r="J166" s="884"/>
      <c r="K166" s="884"/>
      <c r="L166" s="884"/>
      <c r="M166" s="884"/>
      <c r="N166" s="885"/>
      <c r="O166" s="513">
        <f>IF(Q166="N/A",0,IF(Q166="Answer all sub questions",2,IF(Q166="Yes",2,IF(Q166="Partial",2,IF(Q166="No",2,IF(Q166="",2))))))</f>
        <v>2</v>
      </c>
      <c r="P166" s="514"/>
      <c r="Q166" s="508" t="str">
        <f>IF(AJ168&gt;3,"Answer all sub questions",IF(AJ168=3*1.001,"N/A",IF(AJ168&gt;=3,"Yes",IF(AJ168=2.002,"No",IF(AJ168=1.001,"No",IF(AJ168=0,"No",IF(AJ168&gt;=0.5,"Partial",IF(AJ168&lt;=1.5,"Partial"))))))))</f>
        <v>Answer all sub questions</v>
      </c>
      <c r="R166" s="509"/>
      <c r="S166" s="513">
        <f>IF(Q166="N/A",O166,IF(Q166="Answer all sub questions",0,IF(Q166="Yes",O166,IF(Q166="Partial",1,IF(Q166="No",0,IF(Q166="",0))))))</f>
        <v>0</v>
      </c>
      <c r="T166" s="514"/>
      <c r="U166" s="607"/>
      <c r="V166" s="558"/>
      <c r="W166" s="558"/>
      <c r="X166" s="558"/>
      <c r="Y166" s="558"/>
      <c r="Z166" s="558"/>
      <c r="AA166" s="558"/>
      <c r="AB166" s="558"/>
      <c r="AC166" s="862"/>
      <c r="AD166" s="719" t="s">
        <v>260</v>
      </c>
      <c r="AE166" s="719"/>
      <c r="AF166" s="720"/>
      <c r="AH166" s="108"/>
      <c r="AJ166" s="108"/>
    </row>
    <row r="167" spans="1:37" ht="13.5" customHeight="1">
      <c r="A167" s="463"/>
      <c r="B167" s="465"/>
      <c r="C167" s="172"/>
      <c r="D167" s="878" t="s">
        <v>1958</v>
      </c>
      <c r="E167" s="874"/>
      <c r="F167" s="874"/>
      <c r="G167" s="874"/>
      <c r="H167" s="874"/>
      <c r="I167" s="874"/>
      <c r="J167" s="874"/>
      <c r="K167" s="874"/>
      <c r="L167" s="874"/>
      <c r="M167" s="874"/>
      <c r="N167" s="875"/>
      <c r="O167" s="515"/>
      <c r="P167" s="516"/>
      <c r="Q167" s="542"/>
      <c r="R167" s="543"/>
      <c r="S167" s="515"/>
      <c r="T167" s="516"/>
      <c r="U167" s="475"/>
      <c r="V167" s="473"/>
      <c r="W167" s="473"/>
      <c r="X167" s="473"/>
      <c r="Y167" s="473"/>
      <c r="Z167" s="473"/>
      <c r="AA167" s="473"/>
      <c r="AB167" s="473"/>
      <c r="AC167" s="693"/>
      <c r="AD167" s="726"/>
      <c r="AE167" s="726"/>
      <c r="AF167" s="727"/>
      <c r="AH167" s="108"/>
      <c r="AI167" s="95">
        <f t="shared" ref="AI167:AI169" si="14">IF(Q167="",100,IF(Q167="Yes",1,IF(Q167="No",0,IF(Q167="Partial",0.5,IF(Q167="N/A",1.001)))))</f>
        <v>100</v>
      </c>
      <c r="AJ167" s="108"/>
    </row>
    <row r="168" spans="1:37" ht="13.5" customHeight="1">
      <c r="A168" s="463"/>
      <c r="B168" s="465"/>
      <c r="C168" s="172"/>
      <c r="D168" s="878" t="s">
        <v>1959</v>
      </c>
      <c r="E168" s="874"/>
      <c r="F168" s="874"/>
      <c r="G168" s="874"/>
      <c r="H168" s="874"/>
      <c r="I168" s="874"/>
      <c r="J168" s="874"/>
      <c r="K168" s="874"/>
      <c r="L168" s="874"/>
      <c r="M168" s="874"/>
      <c r="N168" s="875"/>
      <c r="O168" s="515"/>
      <c r="P168" s="516"/>
      <c r="Q168" s="542"/>
      <c r="R168" s="543"/>
      <c r="S168" s="515"/>
      <c r="T168" s="516"/>
      <c r="U168" s="475"/>
      <c r="V168" s="473"/>
      <c r="W168" s="473"/>
      <c r="X168" s="473"/>
      <c r="Y168" s="473"/>
      <c r="Z168" s="473"/>
      <c r="AA168" s="473"/>
      <c r="AB168" s="473"/>
      <c r="AC168" s="693"/>
      <c r="AD168" s="726"/>
      <c r="AE168" s="726"/>
      <c r="AF168" s="727"/>
      <c r="AH168" s="108"/>
      <c r="AI168" s="95">
        <f t="shared" si="14"/>
        <v>100</v>
      </c>
      <c r="AJ168" s="108">
        <f>SUM(AI167:AI168)</f>
        <v>200</v>
      </c>
    </row>
    <row r="169" spans="1:37" ht="27" customHeight="1">
      <c r="A169" s="449" t="s">
        <v>1960</v>
      </c>
      <c r="B169" s="449"/>
      <c r="C169" s="889" t="s">
        <v>1961</v>
      </c>
      <c r="D169" s="889"/>
      <c r="E169" s="889"/>
      <c r="F169" s="889"/>
      <c r="G169" s="889"/>
      <c r="H169" s="889"/>
      <c r="I169" s="889"/>
      <c r="J169" s="889"/>
      <c r="K169" s="889"/>
      <c r="L169" s="889"/>
      <c r="M169" s="889"/>
      <c r="N169" s="889"/>
      <c r="O169" s="529">
        <f>IF(Q169="N/A",0,IF(Q169="Yes",2,IF(Q169="Partial",2,IF(Q169="No",2,IF(Q169="",2)))))</f>
        <v>2</v>
      </c>
      <c r="P169" s="529"/>
      <c r="Q169" s="542"/>
      <c r="R169" s="543"/>
      <c r="S169" s="529">
        <f>IF(Q169="N/A",O169,IF(Q169="Yes",O169,IF(Q169="Partial",1,IF(Q169="No",0,IF(Q169="",0)))))</f>
        <v>0</v>
      </c>
      <c r="T169" s="529"/>
      <c r="U169" s="485"/>
      <c r="V169" s="485"/>
      <c r="W169" s="485"/>
      <c r="X169" s="485"/>
      <c r="Y169" s="485"/>
      <c r="Z169" s="485"/>
      <c r="AA169" s="485"/>
      <c r="AB169" s="485"/>
      <c r="AC169" s="796"/>
      <c r="AD169" s="797" t="s">
        <v>260</v>
      </c>
      <c r="AE169" s="638"/>
      <c r="AF169" s="638"/>
      <c r="AH169" s="108"/>
      <c r="AI169" s="95">
        <f t="shared" si="14"/>
        <v>100</v>
      </c>
      <c r="AK169" s="208"/>
    </row>
    <row r="170" spans="1:37" ht="40.5" customHeight="1">
      <c r="A170" s="454" t="s">
        <v>1962</v>
      </c>
      <c r="B170" s="455"/>
      <c r="C170" s="883" t="s">
        <v>1963</v>
      </c>
      <c r="D170" s="884"/>
      <c r="E170" s="884"/>
      <c r="F170" s="884"/>
      <c r="G170" s="884"/>
      <c r="H170" s="884"/>
      <c r="I170" s="884"/>
      <c r="J170" s="884"/>
      <c r="K170" s="884"/>
      <c r="L170" s="884"/>
      <c r="M170" s="884"/>
      <c r="N170" s="885"/>
      <c r="O170" s="513">
        <f>IF(Q170="N/A",0,IF(Q170="Answer all sub questions",2,IF(Q170="Yes",2,IF(Q170="Partial",2,IF(Q170="No",2,IF(Q170="",2))))))</f>
        <v>2</v>
      </c>
      <c r="P170" s="514"/>
      <c r="Q170" s="508" t="str">
        <f>IF(AJ175&gt;6,"Answer all sub questions",IF(AJ175=5*1.001,"N/A",IF(AJ175&gt;=5,"Yes",IF(AJ175=4.004,"No",IF(AJ175=3.003,"No",IF(AJ175=2.002,"No",IF(AJ175=1.001,"No",IF(AJ175=0,"No",IF(AJ175&gt;=0.5,"Partial",IF(AJ175&lt;=4.5,"Partial"))))))))))</f>
        <v>Answer all sub questions</v>
      </c>
      <c r="R170" s="509"/>
      <c r="S170" s="513">
        <f>IF(Q170="N/A",O170,IF(Q170="Answer all sub questions",0,IF(Q170="Yes",O170,IF(Q170="Partial",1,IF(Q170="No",0,IF(Q170="",0))))))</f>
        <v>0</v>
      </c>
      <c r="T170" s="514"/>
      <c r="U170" s="607"/>
      <c r="V170" s="558"/>
      <c r="W170" s="558"/>
      <c r="X170" s="558"/>
      <c r="Y170" s="558"/>
      <c r="Z170" s="558"/>
      <c r="AA170" s="558"/>
      <c r="AB170" s="558"/>
      <c r="AC170" s="862"/>
      <c r="AD170" s="719" t="s">
        <v>260</v>
      </c>
      <c r="AE170" s="719"/>
      <c r="AF170" s="720"/>
      <c r="AH170" s="108"/>
      <c r="AJ170" s="108"/>
    </row>
    <row r="171" spans="1:37" ht="13.5" customHeight="1">
      <c r="A171" s="463"/>
      <c r="B171" s="465"/>
      <c r="C171" s="172"/>
      <c r="D171" s="878" t="s">
        <v>1964</v>
      </c>
      <c r="E171" s="874"/>
      <c r="F171" s="874"/>
      <c r="G171" s="874"/>
      <c r="H171" s="874"/>
      <c r="I171" s="874"/>
      <c r="J171" s="874"/>
      <c r="K171" s="874"/>
      <c r="L171" s="874"/>
      <c r="M171" s="874"/>
      <c r="N171" s="875"/>
      <c r="O171" s="515"/>
      <c r="P171" s="516"/>
      <c r="Q171" s="542"/>
      <c r="R171" s="543"/>
      <c r="S171" s="515"/>
      <c r="T171" s="516"/>
      <c r="U171" s="475"/>
      <c r="V171" s="473"/>
      <c r="W171" s="473"/>
      <c r="X171" s="473"/>
      <c r="Y171" s="473"/>
      <c r="Z171" s="473"/>
      <c r="AA171" s="473"/>
      <c r="AB171" s="473"/>
      <c r="AC171" s="693"/>
      <c r="AD171" s="726"/>
      <c r="AE171" s="726"/>
      <c r="AF171" s="727"/>
      <c r="AH171" s="108"/>
      <c r="AI171" s="95">
        <f t="shared" ref="AI171:AI175" si="15">IF(Q171="",100,IF(Q171="Yes",1,IF(Q171="No",0,IF(Q171="Partial",0.5,IF(Q171="N/A",1.001)))))</f>
        <v>100</v>
      </c>
      <c r="AJ171" s="108"/>
    </row>
    <row r="172" spans="1:37" ht="13.5" customHeight="1">
      <c r="A172" s="463"/>
      <c r="B172" s="465"/>
      <c r="C172" s="172"/>
      <c r="D172" s="878" t="s">
        <v>1965</v>
      </c>
      <c r="E172" s="874"/>
      <c r="F172" s="874"/>
      <c r="G172" s="874"/>
      <c r="H172" s="874"/>
      <c r="I172" s="874"/>
      <c r="J172" s="874"/>
      <c r="K172" s="874"/>
      <c r="L172" s="874"/>
      <c r="M172" s="874"/>
      <c r="N172" s="875"/>
      <c r="O172" s="515"/>
      <c r="P172" s="516"/>
      <c r="Q172" s="542"/>
      <c r="R172" s="543"/>
      <c r="S172" s="515"/>
      <c r="T172" s="516"/>
      <c r="U172" s="475"/>
      <c r="V172" s="473"/>
      <c r="W172" s="473"/>
      <c r="X172" s="473"/>
      <c r="Y172" s="473"/>
      <c r="Z172" s="473"/>
      <c r="AA172" s="473"/>
      <c r="AB172" s="473"/>
      <c r="AC172" s="693"/>
      <c r="AD172" s="726"/>
      <c r="AE172" s="726"/>
      <c r="AF172" s="727"/>
      <c r="AH172" s="108"/>
      <c r="AI172" s="95">
        <f t="shared" si="15"/>
        <v>100</v>
      </c>
      <c r="AJ172" s="108"/>
    </row>
    <row r="173" spans="1:37" ht="13.5" customHeight="1">
      <c r="A173" s="463"/>
      <c r="B173" s="465"/>
      <c r="C173" s="172"/>
      <c r="D173" s="878" t="s">
        <v>1966</v>
      </c>
      <c r="E173" s="874"/>
      <c r="F173" s="874"/>
      <c r="G173" s="874"/>
      <c r="H173" s="874"/>
      <c r="I173" s="874"/>
      <c r="J173" s="874"/>
      <c r="K173" s="874"/>
      <c r="L173" s="874"/>
      <c r="M173" s="874"/>
      <c r="N173" s="875"/>
      <c r="O173" s="515"/>
      <c r="P173" s="516"/>
      <c r="Q173" s="542"/>
      <c r="R173" s="543"/>
      <c r="S173" s="515"/>
      <c r="T173" s="516"/>
      <c r="U173" s="475"/>
      <c r="V173" s="473"/>
      <c r="W173" s="473"/>
      <c r="X173" s="473"/>
      <c r="Y173" s="473"/>
      <c r="Z173" s="473"/>
      <c r="AA173" s="473"/>
      <c r="AB173" s="473"/>
      <c r="AC173" s="693"/>
      <c r="AD173" s="726"/>
      <c r="AE173" s="726"/>
      <c r="AF173" s="727"/>
      <c r="AH173" s="108"/>
      <c r="AI173" s="95">
        <f t="shared" si="15"/>
        <v>100</v>
      </c>
      <c r="AJ173" s="108"/>
    </row>
    <row r="174" spans="1:37" ht="13.5" customHeight="1">
      <c r="A174" s="463"/>
      <c r="B174" s="465"/>
      <c r="C174" s="172"/>
      <c r="D174" s="878" t="s">
        <v>1967</v>
      </c>
      <c r="E174" s="874"/>
      <c r="F174" s="874"/>
      <c r="G174" s="874"/>
      <c r="H174" s="874"/>
      <c r="I174" s="874"/>
      <c r="J174" s="874"/>
      <c r="K174" s="874"/>
      <c r="L174" s="874"/>
      <c r="M174" s="874"/>
      <c r="N174" s="875"/>
      <c r="O174" s="515"/>
      <c r="P174" s="516"/>
      <c r="Q174" s="542"/>
      <c r="R174" s="543"/>
      <c r="S174" s="515"/>
      <c r="T174" s="516"/>
      <c r="U174" s="475"/>
      <c r="V174" s="473"/>
      <c r="W174" s="473"/>
      <c r="X174" s="473"/>
      <c r="Y174" s="473"/>
      <c r="Z174" s="473"/>
      <c r="AA174" s="473"/>
      <c r="AB174" s="473"/>
      <c r="AC174" s="693"/>
      <c r="AD174" s="726"/>
      <c r="AE174" s="726"/>
      <c r="AF174" s="727"/>
      <c r="AH174" s="108"/>
      <c r="AI174" s="95">
        <f t="shared" ref="AI174" si="16">IF(Q174="",100,IF(Q174="Yes",1,IF(Q174="No",0,IF(Q174="Partial",0.5,IF(Q174="N/A",1.001)))))</f>
        <v>100</v>
      </c>
      <c r="AJ174" s="108"/>
    </row>
    <row r="175" spans="1:37" ht="13.5" customHeight="1">
      <c r="A175" s="463"/>
      <c r="B175" s="465"/>
      <c r="C175" s="172"/>
      <c r="D175" s="878" t="s">
        <v>1968</v>
      </c>
      <c r="E175" s="874"/>
      <c r="F175" s="874"/>
      <c r="G175" s="874"/>
      <c r="H175" s="874"/>
      <c r="I175" s="874"/>
      <c r="J175" s="874"/>
      <c r="K175" s="874"/>
      <c r="L175" s="874"/>
      <c r="M175" s="874"/>
      <c r="N175" s="875"/>
      <c r="O175" s="515"/>
      <c r="P175" s="516"/>
      <c r="Q175" s="542"/>
      <c r="R175" s="543"/>
      <c r="S175" s="515"/>
      <c r="T175" s="516"/>
      <c r="U175" s="475"/>
      <c r="V175" s="473"/>
      <c r="W175" s="473"/>
      <c r="X175" s="473"/>
      <c r="Y175" s="473"/>
      <c r="Z175" s="473"/>
      <c r="AA175" s="473"/>
      <c r="AB175" s="473"/>
      <c r="AC175" s="693"/>
      <c r="AD175" s="726"/>
      <c r="AE175" s="726"/>
      <c r="AF175" s="727"/>
      <c r="AH175" s="108"/>
      <c r="AI175" s="95">
        <f t="shared" si="15"/>
        <v>100</v>
      </c>
      <c r="AJ175" s="108">
        <f>SUM(AI171:AI175)</f>
        <v>500</v>
      </c>
    </row>
    <row r="176" spans="1:37" ht="40.5" customHeight="1">
      <c r="A176" s="454" t="s">
        <v>1970</v>
      </c>
      <c r="B176" s="455"/>
      <c r="C176" s="883" t="s">
        <v>1971</v>
      </c>
      <c r="D176" s="884"/>
      <c r="E176" s="884"/>
      <c r="F176" s="884"/>
      <c r="G176" s="884"/>
      <c r="H176" s="884"/>
      <c r="I176" s="884"/>
      <c r="J176" s="884"/>
      <c r="K176" s="884"/>
      <c r="L176" s="884"/>
      <c r="M176" s="884"/>
      <c r="N176" s="885"/>
      <c r="O176" s="513">
        <f>IF(Q176="N/A",0,IF(Q176="Answer all sub questions",2,IF(Q176="Yes",2,IF(Q176="Partial",2,IF(Q176="No",2,IF(Q176="",2))))))</f>
        <v>2</v>
      </c>
      <c r="P176" s="514"/>
      <c r="Q176" s="508" t="str">
        <f>IF(AJ179&gt;4,"Answer all sub questions",IF(AJ179=3*1.001,"N/A",IF(AJ179&gt;=3,"Yes",IF(AJ179=2.002,"No",IF(AJ179=1.001,"No",IF(AJ179=0,"No",IF(AJ179&gt;=0.5,"Partial",IF(AJ179&lt;=2.5,"Partial"))))))))</f>
        <v>Answer all sub questions</v>
      </c>
      <c r="R176" s="509"/>
      <c r="S176" s="513">
        <f>IF(Q176="N/A",O176,IF(Q176="Answer all sub questions",0,IF(Q176="Yes",O176,IF(Q176="Partial",1,IF(Q176="No",0,IF(Q176="",0))))))</f>
        <v>0</v>
      </c>
      <c r="T176" s="514"/>
      <c r="U176" s="607"/>
      <c r="V176" s="558"/>
      <c r="W176" s="558"/>
      <c r="X176" s="558"/>
      <c r="Y176" s="558"/>
      <c r="Z176" s="558"/>
      <c r="AA176" s="558"/>
      <c r="AB176" s="558"/>
      <c r="AC176" s="862"/>
      <c r="AD176" s="719" t="s">
        <v>260</v>
      </c>
      <c r="AE176" s="719"/>
      <c r="AF176" s="720"/>
      <c r="AH176" s="108"/>
      <c r="AJ176" s="108"/>
    </row>
    <row r="177" spans="1:36" ht="81" customHeight="1">
      <c r="A177" s="463"/>
      <c r="B177" s="465"/>
      <c r="C177" s="172"/>
      <c r="D177" s="878" t="s">
        <v>2090</v>
      </c>
      <c r="E177" s="874"/>
      <c r="F177" s="874"/>
      <c r="G177" s="874"/>
      <c r="H177" s="874"/>
      <c r="I177" s="874"/>
      <c r="J177" s="874"/>
      <c r="K177" s="874"/>
      <c r="L177" s="874"/>
      <c r="M177" s="874"/>
      <c r="N177" s="875"/>
      <c r="O177" s="515"/>
      <c r="P177" s="516"/>
      <c r="Q177" s="542"/>
      <c r="R177" s="543"/>
      <c r="S177" s="515"/>
      <c r="T177" s="516"/>
      <c r="U177" s="475"/>
      <c r="V177" s="473"/>
      <c r="W177" s="473"/>
      <c r="X177" s="473"/>
      <c r="Y177" s="473"/>
      <c r="Z177" s="473"/>
      <c r="AA177" s="473"/>
      <c r="AB177" s="473"/>
      <c r="AC177" s="693"/>
      <c r="AD177" s="726"/>
      <c r="AE177" s="726"/>
      <c r="AF177" s="727"/>
      <c r="AH177" s="108"/>
      <c r="AI177" s="95">
        <f t="shared" ref="AI177:AI179" si="17">IF(Q177="",100,IF(Q177="Yes",1,IF(Q177="No",0,IF(Q177="Partial",0.5,IF(Q177="N/A",1.001)))))</f>
        <v>100</v>
      </c>
      <c r="AJ177" s="108"/>
    </row>
    <row r="178" spans="1:36" ht="13.5" customHeight="1">
      <c r="A178" s="463"/>
      <c r="B178" s="465"/>
      <c r="C178" s="172"/>
      <c r="D178" s="878" t="s">
        <v>1972</v>
      </c>
      <c r="E178" s="874"/>
      <c r="F178" s="874"/>
      <c r="G178" s="874"/>
      <c r="H178" s="874"/>
      <c r="I178" s="874"/>
      <c r="J178" s="874"/>
      <c r="K178" s="874"/>
      <c r="L178" s="874"/>
      <c r="M178" s="874"/>
      <c r="N178" s="875"/>
      <c r="O178" s="515"/>
      <c r="P178" s="516"/>
      <c r="Q178" s="542"/>
      <c r="R178" s="543"/>
      <c r="S178" s="515"/>
      <c r="T178" s="516"/>
      <c r="U178" s="475"/>
      <c r="V178" s="473"/>
      <c r="W178" s="473"/>
      <c r="X178" s="473"/>
      <c r="Y178" s="473"/>
      <c r="Z178" s="473"/>
      <c r="AA178" s="473"/>
      <c r="AB178" s="473"/>
      <c r="AC178" s="693"/>
      <c r="AD178" s="726"/>
      <c r="AE178" s="726"/>
      <c r="AF178" s="727"/>
      <c r="AH178" s="108"/>
      <c r="AI178" s="95">
        <f t="shared" si="17"/>
        <v>100</v>
      </c>
      <c r="AJ178" s="108"/>
    </row>
    <row r="179" spans="1:36" ht="13.5" customHeight="1">
      <c r="A179" s="463"/>
      <c r="B179" s="465"/>
      <c r="C179" s="172"/>
      <c r="D179" s="878" t="s">
        <v>1973</v>
      </c>
      <c r="E179" s="874"/>
      <c r="F179" s="874"/>
      <c r="G179" s="874"/>
      <c r="H179" s="874"/>
      <c r="I179" s="874"/>
      <c r="J179" s="874"/>
      <c r="K179" s="874"/>
      <c r="L179" s="874"/>
      <c r="M179" s="874"/>
      <c r="N179" s="875"/>
      <c r="O179" s="515"/>
      <c r="P179" s="516"/>
      <c r="Q179" s="542"/>
      <c r="R179" s="543"/>
      <c r="S179" s="515"/>
      <c r="T179" s="516"/>
      <c r="U179" s="475"/>
      <c r="V179" s="473"/>
      <c r="W179" s="473"/>
      <c r="X179" s="473"/>
      <c r="Y179" s="473"/>
      <c r="Z179" s="473"/>
      <c r="AA179" s="473"/>
      <c r="AB179" s="473"/>
      <c r="AC179" s="693"/>
      <c r="AD179" s="726"/>
      <c r="AE179" s="726"/>
      <c r="AF179" s="727"/>
      <c r="AH179" s="108"/>
      <c r="AI179" s="95">
        <f t="shared" si="17"/>
        <v>100</v>
      </c>
      <c r="AJ179" s="108">
        <f>SUM(AI177:AI179)</f>
        <v>300</v>
      </c>
    </row>
    <row r="180" spans="1:36" ht="40.5" customHeight="1">
      <c r="A180" s="454" t="s">
        <v>1974</v>
      </c>
      <c r="B180" s="455"/>
      <c r="C180" s="883" t="s">
        <v>1606</v>
      </c>
      <c r="D180" s="884"/>
      <c r="E180" s="884"/>
      <c r="F180" s="884"/>
      <c r="G180" s="884"/>
      <c r="H180" s="884"/>
      <c r="I180" s="884"/>
      <c r="J180" s="884"/>
      <c r="K180" s="884"/>
      <c r="L180" s="884"/>
      <c r="M180" s="884"/>
      <c r="N180" s="885"/>
      <c r="O180" s="513">
        <f>IF(Q180="N/A",0,IF(Q180="Answer all sub questions",2,IF(Q180="Yes",2,IF(Q180="Partial",2,IF(Q180="No",2,IF(Q180="",2))))))</f>
        <v>2</v>
      </c>
      <c r="P180" s="514"/>
      <c r="Q180" s="508" t="str">
        <f>IF(AJ188&gt;9,"Answer all sub questions",IF(AJ188=8*1.001,"N/A",IF(AJ188&gt;=8,"Yes",IF(AJ188=7.007,"No",IF(AJ188=6.006,"No",IF(AJ188=5.005,"No",IF(AJ188=4.004,"No",IF(AJ188=3.003,"No",IF(AJ188=2.002,"No",IF(AJ188=1.001,"No",IF(AJ188=0,"No",IF(AJ188&gt;=0.5,"Partial",IF(AJ188&lt;=7.5,"Partial")))))))))))))</f>
        <v>Answer all sub questions</v>
      </c>
      <c r="R180" s="509"/>
      <c r="S180" s="513">
        <f>IF(Q180="N/A",O180,IF(Q180="Answer all sub questions",0,IF(Q180="Yes",O180,IF(Q180="Partial",1,IF(Q180="No",0,IF(Q180="",0))))))</f>
        <v>0</v>
      </c>
      <c r="T180" s="514"/>
      <c r="U180" s="607"/>
      <c r="V180" s="558"/>
      <c r="W180" s="558"/>
      <c r="X180" s="558"/>
      <c r="Y180" s="558"/>
      <c r="Z180" s="558"/>
      <c r="AA180" s="558"/>
      <c r="AB180" s="558"/>
      <c r="AC180" s="862"/>
      <c r="AD180" s="719" t="s">
        <v>260</v>
      </c>
      <c r="AE180" s="719"/>
      <c r="AF180" s="720"/>
      <c r="AH180" s="108"/>
      <c r="AJ180" s="108"/>
    </row>
    <row r="181" spans="1:36" ht="13.5" customHeight="1">
      <c r="A181" s="463"/>
      <c r="B181" s="465"/>
      <c r="C181" s="172"/>
      <c r="D181" s="878" t="s">
        <v>1750</v>
      </c>
      <c r="E181" s="874"/>
      <c r="F181" s="874"/>
      <c r="G181" s="874"/>
      <c r="H181" s="874"/>
      <c r="I181" s="874"/>
      <c r="J181" s="874"/>
      <c r="K181" s="874"/>
      <c r="L181" s="874"/>
      <c r="M181" s="874"/>
      <c r="N181" s="875"/>
      <c r="O181" s="515"/>
      <c r="P181" s="516"/>
      <c r="Q181" s="542"/>
      <c r="R181" s="543"/>
      <c r="S181" s="515"/>
      <c r="T181" s="516"/>
      <c r="U181" s="475"/>
      <c r="V181" s="473"/>
      <c r="W181" s="473"/>
      <c r="X181" s="473"/>
      <c r="Y181" s="473"/>
      <c r="Z181" s="473"/>
      <c r="AA181" s="473"/>
      <c r="AB181" s="473"/>
      <c r="AC181" s="693"/>
      <c r="AD181" s="726"/>
      <c r="AE181" s="726"/>
      <c r="AF181" s="727"/>
      <c r="AH181" s="108"/>
      <c r="AI181" s="95">
        <f t="shared" ref="AI181:AI188" si="18">IF(Q181="",100,IF(Q181="Yes",1,IF(Q181="No",0,IF(Q181="Partial",0.5,IF(Q181="N/A",1.001)))))</f>
        <v>100</v>
      </c>
      <c r="AJ181" s="108"/>
    </row>
    <row r="182" spans="1:36" ht="13.5" customHeight="1">
      <c r="A182" s="463"/>
      <c r="B182" s="465"/>
      <c r="C182" s="172"/>
      <c r="D182" s="878" t="s">
        <v>1751</v>
      </c>
      <c r="E182" s="874"/>
      <c r="F182" s="874"/>
      <c r="G182" s="874"/>
      <c r="H182" s="874"/>
      <c r="I182" s="874"/>
      <c r="J182" s="874"/>
      <c r="K182" s="874"/>
      <c r="L182" s="874"/>
      <c r="M182" s="874"/>
      <c r="N182" s="875"/>
      <c r="O182" s="515"/>
      <c r="P182" s="516"/>
      <c r="Q182" s="542"/>
      <c r="R182" s="543"/>
      <c r="S182" s="515"/>
      <c r="T182" s="516"/>
      <c r="U182" s="475"/>
      <c r="V182" s="473"/>
      <c r="W182" s="473"/>
      <c r="X182" s="473"/>
      <c r="Y182" s="473"/>
      <c r="Z182" s="473"/>
      <c r="AA182" s="473"/>
      <c r="AB182" s="473"/>
      <c r="AC182" s="693"/>
      <c r="AD182" s="726"/>
      <c r="AE182" s="726"/>
      <c r="AF182" s="727"/>
      <c r="AH182" s="108"/>
      <c r="AI182" s="95">
        <f t="shared" ref="AI182:AI184" si="19">IF(Q182="",100,IF(Q182="Yes",1,IF(Q182="No",0,IF(Q182="Partial",0.5,IF(Q182="N/A",1.001)))))</f>
        <v>100</v>
      </c>
      <c r="AJ182" s="108"/>
    </row>
    <row r="183" spans="1:36" ht="13.5" customHeight="1">
      <c r="A183" s="463"/>
      <c r="B183" s="465"/>
      <c r="C183" s="172"/>
      <c r="D183" s="878" t="s">
        <v>1752</v>
      </c>
      <c r="E183" s="874"/>
      <c r="F183" s="874"/>
      <c r="G183" s="874"/>
      <c r="H183" s="874"/>
      <c r="I183" s="874"/>
      <c r="J183" s="874"/>
      <c r="K183" s="874"/>
      <c r="L183" s="874"/>
      <c r="M183" s="874"/>
      <c r="N183" s="875"/>
      <c r="O183" s="515"/>
      <c r="P183" s="516"/>
      <c r="Q183" s="542"/>
      <c r="R183" s="543"/>
      <c r="S183" s="515"/>
      <c r="T183" s="516"/>
      <c r="U183" s="475"/>
      <c r="V183" s="473"/>
      <c r="W183" s="473"/>
      <c r="X183" s="473"/>
      <c r="Y183" s="473"/>
      <c r="Z183" s="473"/>
      <c r="AA183" s="473"/>
      <c r="AB183" s="473"/>
      <c r="AC183" s="693"/>
      <c r="AD183" s="726"/>
      <c r="AE183" s="726"/>
      <c r="AF183" s="727"/>
      <c r="AH183" s="108"/>
      <c r="AI183" s="95">
        <f t="shared" si="19"/>
        <v>100</v>
      </c>
      <c r="AJ183" s="108"/>
    </row>
    <row r="184" spans="1:36" ht="13.5" customHeight="1">
      <c r="A184" s="463"/>
      <c r="B184" s="465"/>
      <c r="C184" s="172"/>
      <c r="D184" s="878" t="s">
        <v>1753</v>
      </c>
      <c r="E184" s="874"/>
      <c r="F184" s="874"/>
      <c r="G184" s="874"/>
      <c r="H184" s="874"/>
      <c r="I184" s="874"/>
      <c r="J184" s="874"/>
      <c r="K184" s="874"/>
      <c r="L184" s="874"/>
      <c r="M184" s="874"/>
      <c r="N184" s="875"/>
      <c r="O184" s="515"/>
      <c r="P184" s="516"/>
      <c r="Q184" s="542"/>
      <c r="R184" s="543"/>
      <c r="S184" s="515"/>
      <c r="T184" s="516"/>
      <c r="U184" s="475"/>
      <c r="V184" s="473"/>
      <c r="W184" s="473"/>
      <c r="X184" s="473"/>
      <c r="Y184" s="473"/>
      <c r="Z184" s="473"/>
      <c r="AA184" s="473"/>
      <c r="AB184" s="473"/>
      <c r="AC184" s="693"/>
      <c r="AD184" s="726"/>
      <c r="AE184" s="726"/>
      <c r="AF184" s="727"/>
      <c r="AH184" s="108"/>
      <c r="AI184" s="95">
        <f t="shared" si="19"/>
        <v>100</v>
      </c>
      <c r="AJ184" s="108"/>
    </row>
    <row r="185" spans="1:36" ht="13.5" customHeight="1">
      <c r="A185" s="463"/>
      <c r="B185" s="465"/>
      <c r="C185" s="172"/>
      <c r="D185" s="878" t="s">
        <v>1754</v>
      </c>
      <c r="E185" s="874"/>
      <c r="F185" s="874"/>
      <c r="G185" s="874"/>
      <c r="H185" s="874"/>
      <c r="I185" s="874"/>
      <c r="J185" s="874"/>
      <c r="K185" s="874"/>
      <c r="L185" s="874"/>
      <c r="M185" s="874"/>
      <c r="N185" s="875"/>
      <c r="O185" s="515"/>
      <c r="P185" s="516"/>
      <c r="Q185" s="542"/>
      <c r="R185" s="543"/>
      <c r="S185" s="515"/>
      <c r="T185" s="516"/>
      <c r="U185" s="475"/>
      <c r="V185" s="473"/>
      <c r="W185" s="473"/>
      <c r="X185" s="473"/>
      <c r="Y185" s="473"/>
      <c r="Z185" s="473"/>
      <c r="AA185" s="473"/>
      <c r="AB185" s="473"/>
      <c r="AC185" s="693"/>
      <c r="AD185" s="726"/>
      <c r="AE185" s="726"/>
      <c r="AF185" s="727"/>
      <c r="AH185" s="108"/>
      <c r="AI185" s="95">
        <f t="shared" si="18"/>
        <v>100</v>
      </c>
      <c r="AJ185" s="108"/>
    </row>
    <row r="186" spans="1:36" ht="13.5" customHeight="1">
      <c r="A186" s="463"/>
      <c r="B186" s="465"/>
      <c r="C186" s="172"/>
      <c r="D186" s="878" t="s">
        <v>1755</v>
      </c>
      <c r="E186" s="874"/>
      <c r="F186" s="874"/>
      <c r="G186" s="874"/>
      <c r="H186" s="874"/>
      <c r="I186" s="874"/>
      <c r="J186" s="874"/>
      <c r="K186" s="874"/>
      <c r="L186" s="874"/>
      <c r="M186" s="874"/>
      <c r="N186" s="875"/>
      <c r="O186" s="515"/>
      <c r="P186" s="516"/>
      <c r="Q186" s="542"/>
      <c r="R186" s="543"/>
      <c r="S186" s="515"/>
      <c r="T186" s="516"/>
      <c r="U186" s="475"/>
      <c r="V186" s="473"/>
      <c r="W186" s="473"/>
      <c r="X186" s="473"/>
      <c r="Y186" s="473"/>
      <c r="Z186" s="473"/>
      <c r="AA186" s="473"/>
      <c r="AB186" s="473"/>
      <c r="AC186" s="693"/>
      <c r="AD186" s="726"/>
      <c r="AE186" s="726"/>
      <c r="AF186" s="727"/>
      <c r="AH186" s="108"/>
      <c r="AI186" s="95">
        <f t="shared" si="18"/>
        <v>100</v>
      </c>
      <c r="AJ186" s="108"/>
    </row>
    <row r="187" spans="1:36" ht="13.5" customHeight="1">
      <c r="A187" s="463"/>
      <c r="B187" s="465"/>
      <c r="C187" s="172"/>
      <c r="D187" s="878" t="s">
        <v>1756</v>
      </c>
      <c r="E187" s="874"/>
      <c r="F187" s="874"/>
      <c r="G187" s="874"/>
      <c r="H187" s="874"/>
      <c r="I187" s="874"/>
      <c r="J187" s="874"/>
      <c r="K187" s="874"/>
      <c r="L187" s="874"/>
      <c r="M187" s="874"/>
      <c r="N187" s="875"/>
      <c r="O187" s="515"/>
      <c r="P187" s="516"/>
      <c r="Q187" s="542"/>
      <c r="R187" s="543"/>
      <c r="S187" s="515"/>
      <c r="T187" s="516"/>
      <c r="U187" s="475"/>
      <c r="V187" s="473"/>
      <c r="W187" s="473"/>
      <c r="X187" s="473"/>
      <c r="Y187" s="473"/>
      <c r="Z187" s="473"/>
      <c r="AA187" s="473"/>
      <c r="AB187" s="473"/>
      <c r="AC187" s="693"/>
      <c r="AD187" s="726"/>
      <c r="AE187" s="726"/>
      <c r="AF187" s="727"/>
      <c r="AH187" s="108"/>
      <c r="AI187" s="95">
        <f t="shared" si="18"/>
        <v>100</v>
      </c>
      <c r="AJ187" s="108"/>
    </row>
    <row r="188" spans="1:36" ht="13.5" customHeight="1">
      <c r="A188" s="463"/>
      <c r="B188" s="465"/>
      <c r="C188" s="172"/>
      <c r="D188" s="878" t="s">
        <v>1757</v>
      </c>
      <c r="E188" s="874"/>
      <c r="F188" s="874"/>
      <c r="G188" s="874"/>
      <c r="H188" s="874"/>
      <c r="I188" s="874"/>
      <c r="J188" s="874"/>
      <c r="K188" s="874"/>
      <c r="L188" s="874"/>
      <c r="M188" s="874"/>
      <c r="N188" s="875"/>
      <c r="O188" s="515"/>
      <c r="P188" s="516"/>
      <c r="Q188" s="542"/>
      <c r="R188" s="543"/>
      <c r="S188" s="515"/>
      <c r="T188" s="516"/>
      <c r="U188" s="475"/>
      <c r="V188" s="473"/>
      <c r="W188" s="473"/>
      <c r="X188" s="473"/>
      <c r="Y188" s="473"/>
      <c r="Z188" s="473"/>
      <c r="AA188" s="473"/>
      <c r="AB188" s="473"/>
      <c r="AC188" s="693"/>
      <c r="AD188" s="726"/>
      <c r="AE188" s="726"/>
      <c r="AF188" s="727"/>
      <c r="AH188" s="108"/>
      <c r="AI188" s="95">
        <f t="shared" si="18"/>
        <v>100</v>
      </c>
      <c r="AJ188" s="108">
        <f>SUM(AI181:AI188)</f>
        <v>800</v>
      </c>
    </row>
    <row r="189" spans="1:36" ht="40.5" customHeight="1">
      <c r="A189" s="926" t="s">
        <v>1975</v>
      </c>
      <c r="B189" s="927"/>
      <c r="C189" s="883" t="s">
        <v>1976</v>
      </c>
      <c r="D189" s="884"/>
      <c r="E189" s="884"/>
      <c r="F189" s="884"/>
      <c r="G189" s="884"/>
      <c r="H189" s="884"/>
      <c r="I189" s="884"/>
      <c r="J189" s="884"/>
      <c r="K189" s="884"/>
      <c r="L189" s="884"/>
      <c r="M189" s="884"/>
      <c r="N189" s="885"/>
      <c r="O189" s="513">
        <f>IF(Q189="N/A",0,IF(Q189="Answer all sub questions",2,IF(Q189="Yes",2,IF(Q189="Partial",2,IF(Q189="No",2,IF(Q189="",2))))))</f>
        <v>2</v>
      </c>
      <c r="P189" s="514"/>
      <c r="Q189" s="508" t="str">
        <f>IF(AJ192&gt;4,"Answer all sub questions",IF(AJ192=3*1.001,"N/A",IF(AJ192&gt;=3,"Yes",IF(AJ192=2.002,"No",IF(AJ192=1.001,"No",IF(AJ192=0,"No",IF(AJ192&gt;=0.5,"Partial",IF(AJ192&lt;=2.5,"Partial"))))))))</f>
        <v>Answer all sub questions</v>
      </c>
      <c r="R189" s="509"/>
      <c r="S189" s="513">
        <f>IF(Q189="N/A",O189,IF(Q189="Answer all sub questions",0,IF(Q189="Yes",O189,IF(Q189="Partial",1,IF(Q189="No",0,IF(Q189="",0))))))</f>
        <v>0</v>
      </c>
      <c r="T189" s="514"/>
      <c r="U189" s="607"/>
      <c r="V189" s="558"/>
      <c r="W189" s="558"/>
      <c r="X189" s="558"/>
      <c r="Y189" s="558"/>
      <c r="Z189" s="558"/>
      <c r="AA189" s="558"/>
      <c r="AB189" s="558"/>
      <c r="AC189" s="862"/>
      <c r="AD189" s="719" t="s">
        <v>260</v>
      </c>
      <c r="AE189" s="719"/>
      <c r="AF189" s="720"/>
      <c r="AH189" s="108"/>
      <c r="AJ189" s="108"/>
    </row>
    <row r="190" spans="1:36" ht="13.5" customHeight="1">
      <c r="A190" s="928"/>
      <c r="B190" s="929"/>
      <c r="C190" s="172"/>
      <c r="D190" s="878" t="s">
        <v>1750</v>
      </c>
      <c r="E190" s="874"/>
      <c r="F190" s="874"/>
      <c r="G190" s="874"/>
      <c r="H190" s="874"/>
      <c r="I190" s="874"/>
      <c r="J190" s="874"/>
      <c r="K190" s="874"/>
      <c r="L190" s="874"/>
      <c r="M190" s="874"/>
      <c r="N190" s="875"/>
      <c r="O190" s="515"/>
      <c r="P190" s="516"/>
      <c r="Q190" s="542"/>
      <c r="R190" s="543"/>
      <c r="S190" s="515"/>
      <c r="T190" s="516"/>
      <c r="U190" s="475"/>
      <c r="V190" s="473"/>
      <c r="W190" s="473"/>
      <c r="X190" s="473"/>
      <c r="Y190" s="473"/>
      <c r="Z190" s="473"/>
      <c r="AA190" s="473"/>
      <c r="AB190" s="473"/>
      <c r="AC190" s="693"/>
      <c r="AD190" s="726"/>
      <c r="AE190" s="726"/>
      <c r="AF190" s="727"/>
      <c r="AH190" s="108"/>
      <c r="AI190" s="95">
        <f t="shared" ref="AI190:AI192" si="20">IF(Q190="",100,IF(Q190="Yes",1,IF(Q190="No",0,IF(Q190="Partial",0.5,IF(Q190="N/A",1.001)))))</f>
        <v>100</v>
      </c>
      <c r="AJ190" s="108"/>
    </row>
    <row r="191" spans="1:36" ht="13.5" customHeight="1">
      <c r="A191" s="928"/>
      <c r="B191" s="929"/>
      <c r="C191" s="172"/>
      <c r="D191" s="878" t="s">
        <v>1977</v>
      </c>
      <c r="E191" s="874"/>
      <c r="F191" s="874"/>
      <c r="G191" s="874"/>
      <c r="H191" s="874"/>
      <c r="I191" s="874"/>
      <c r="J191" s="874"/>
      <c r="K191" s="874"/>
      <c r="L191" s="874"/>
      <c r="M191" s="874"/>
      <c r="N191" s="875"/>
      <c r="O191" s="515"/>
      <c r="P191" s="516"/>
      <c r="Q191" s="542"/>
      <c r="R191" s="543"/>
      <c r="S191" s="515"/>
      <c r="T191" s="516"/>
      <c r="U191" s="475"/>
      <c r="V191" s="473"/>
      <c r="W191" s="473"/>
      <c r="X191" s="473"/>
      <c r="Y191" s="473"/>
      <c r="Z191" s="473"/>
      <c r="AA191" s="473"/>
      <c r="AB191" s="473"/>
      <c r="AC191" s="693"/>
      <c r="AD191" s="726"/>
      <c r="AE191" s="726"/>
      <c r="AF191" s="727"/>
      <c r="AH191" s="108"/>
      <c r="AI191" s="95">
        <f t="shared" si="20"/>
        <v>100</v>
      </c>
      <c r="AJ191" s="108"/>
    </row>
    <row r="192" spans="1:36" ht="13.5" customHeight="1">
      <c r="A192" s="928"/>
      <c r="B192" s="929"/>
      <c r="C192" s="172"/>
      <c r="D192" s="878" t="s">
        <v>1955</v>
      </c>
      <c r="E192" s="874"/>
      <c r="F192" s="874"/>
      <c r="G192" s="874"/>
      <c r="H192" s="874"/>
      <c r="I192" s="874"/>
      <c r="J192" s="874"/>
      <c r="K192" s="874"/>
      <c r="L192" s="874"/>
      <c r="M192" s="874"/>
      <c r="N192" s="875"/>
      <c r="O192" s="515"/>
      <c r="P192" s="516"/>
      <c r="Q192" s="542"/>
      <c r="R192" s="543"/>
      <c r="S192" s="515"/>
      <c r="T192" s="516"/>
      <c r="U192" s="475"/>
      <c r="V192" s="473"/>
      <c r="W192" s="473"/>
      <c r="X192" s="473"/>
      <c r="Y192" s="473"/>
      <c r="Z192" s="473"/>
      <c r="AA192" s="473"/>
      <c r="AB192" s="473"/>
      <c r="AC192" s="693"/>
      <c r="AD192" s="726"/>
      <c r="AE192" s="726"/>
      <c r="AF192" s="727"/>
      <c r="AH192" s="108"/>
      <c r="AI192" s="95">
        <f t="shared" si="20"/>
        <v>100</v>
      </c>
      <c r="AJ192" s="108">
        <f>SUM(AI190:AI192)</f>
        <v>300</v>
      </c>
    </row>
    <row r="193" spans="1:37" ht="40.5" customHeight="1">
      <c r="A193" s="926" t="s">
        <v>1978</v>
      </c>
      <c r="B193" s="927"/>
      <c r="C193" s="883" t="s">
        <v>1979</v>
      </c>
      <c r="D193" s="884"/>
      <c r="E193" s="884"/>
      <c r="F193" s="884"/>
      <c r="G193" s="884"/>
      <c r="H193" s="884"/>
      <c r="I193" s="884"/>
      <c r="J193" s="884"/>
      <c r="K193" s="884"/>
      <c r="L193" s="884"/>
      <c r="M193" s="884"/>
      <c r="N193" s="885"/>
      <c r="O193" s="513">
        <f>IF(Q193="N/A",0,IF(Q193="Answer all sub questions",2,IF(Q193="Yes",2,IF(Q193="Partial",2,IF(Q193="No",2,IF(Q193="",2))))))</f>
        <v>2</v>
      </c>
      <c r="P193" s="514"/>
      <c r="Q193" s="508" t="str">
        <f>IF(AJ195&gt;3,"Answer all sub questions",IF(AJ195=2*1.001,"N/A",IF(AJ195&gt;=2,"Yes",IF(AJ195=1.001,"No",IF(AJ195=0,"No",IF(AJ195&gt;=0.5,"Partial",IF(AJ195&lt;=1.5,"Partial")))))))</f>
        <v>Answer all sub questions</v>
      </c>
      <c r="R193" s="509"/>
      <c r="S193" s="513">
        <f>IF(Q193="N/A",O193,IF(Q193="Answer all sub questions",0,IF(Q193="Yes",O193,IF(Q193="Partial",1,IF(Q193="No",0,IF(Q193="",0))))))</f>
        <v>0</v>
      </c>
      <c r="T193" s="514"/>
      <c r="U193" s="607"/>
      <c r="V193" s="558"/>
      <c r="W193" s="558"/>
      <c r="X193" s="558"/>
      <c r="Y193" s="558"/>
      <c r="Z193" s="558"/>
      <c r="AA193" s="558"/>
      <c r="AB193" s="558"/>
      <c r="AC193" s="862"/>
      <c r="AD193" s="719" t="s">
        <v>260</v>
      </c>
      <c r="AE193" s="719"/>
      <c r="AF193" s="720"/>
      <c r="AH193" s="108"/>
      <c r="AJ193" s="108"/>
    </row>
    <row r="194" spans="1:37" ht="13.5" customHeight="1">
      <c r="A194" s="928"/>
      <c r="B194" s="929"/>
      <c r="C194" s="172"/>
      <c r="D194" s="878" t="s">
        <v>1980</v>
      </c>
      <c r="E194" s="874"/>
      <c r="F194" s="874"/>
      <c r="G194" s="874"/>
      <c r="H194" s="874"/>
      <c r="I194" s="874"/>
      <c r="J194" s="874"/>
      <c r="K194" s="874"/>
      <c r="L194" s="874"/>
      <c r="M194" s="874"/>
      <c r="N194" s="875"/>
      <c r="O194" s="515"/>
      <c r="P194" s="516"/>
      <c r="Q194" s="542"/>
      <c r="R194" s="543"/>
      <c r="S194" s="515"/>
      <c r="T194" s="516"/>
      <c r="U194" s="475"/>
      <c r="V194" s="473"/>
      <c r="W194" s="473"/>
      <c r="X194" s="473"/>
      <c r="Y194" s="473"/>
      <c r="Z194" s="473"/>
      <c r="AA194" s="473"/>
      <c r="AB194" s="473"/>
      <c r="AC194" s="693"/>
      <c r="AD194" s="726"/>
      <c r="AE194" s="726"/>
      <c r="AF194" s="727"/>
      <c r="AH194" s="108"/>
      <c r="AI194" s="95">
        <f t="shared" ref="AI194:AI195" si="21">IF(Q194="",100,IF(Q194="Yes",1,IF(Q194="No",0,IF(Q194="Partial",0.5,IF(Q194="N/A",1.001)))))</f>
        <v>100</v>
      </c>
      <c r="AJ194" s="108"/>
    </row>
    <row r="195" spans="1:37" ht="13.5" customHeight="1">
      <c r="A195" s="928"/>
      <c r="B195" s="929"/>
      <c r="C195" s="172"/>
      <c r="D195" s="878" t="s">
        <v>1973</v>
      </c>
      <c r="E195" s="874"/>
      <c r="F195" s="874"/>
      <c r="G195" s="874"/>
      <c r="H195" s="874"/>
      <c r="I195" s="874"/>
      <c r="J195" s="874"/>
      <c r="K195" s="874"/>
      <c r="L195" s="874"/>
      <c r="M195" s="874"/>
      <c r="N195" s="875"/>
      <c r="O195" s="515"/>
      <c r="P195" s="516"/>
      <c r="Q195" s="542"/>
      <c r="R195" s="543"/>
      <c r="S195" s="515"/>
      <c r="T195" s="516"/>
      <c r="U195" s="475"/>
      <c r="V195" s="473"/>
      <c r="W195" s="473"/>
      <c r="X195" s="473"/>
      <c r="Y195" s="473"/>
      <c r="Z195" s="473"/>
      <c r="AA195" s="473"/>
      <c r="AB195" s="473"/>
      <c r="AC195" s="693"/>
      <c r="AD195" s="726"/>
      <c r="AE195" s="726"/>
      <c r="AF195" s="727"/>
      <c r="AH195" s="108"/>
      <c r="AI195" s="95">
        <f t="shared" si="21"/>
        <v>100</v>
      </c>
      <c r="AJ195" s="108">
        <f>SUM(AI194:AI195)</f>
        <v>200</v>
      </c>
    </row>
    <row r="196" spans="1:37" ht="40.5" customHeight="1">
      <c r="A196" s="926" t="s">
        <v>1981</v>
      </c>
      <c r="B196" s="927"/>
      <c r="C196" s="883" t="s">
        <v>1982</v>
      </c>
      <c r="D196" s="884"/>
      <c r="E196" s="884"/>
      <c r="F196" s="884"/>
      <c r="G196" s="884"/>
      <c r="H196" s="884"/>
      <c r="I196" s="884"/>
      <c r="J196" s="884"/>
      <c r="K196" s="884"/>
      <c r="L196" s="884"/>
      <c r="M196" s="884"/>
      <c r="N196" s="885"/>
      <c r="O196" s="513">
        <f>IF(Q196="N/A",0,IF(Q196="Answer all sub questions",2,IF(Q196="Yes",2,IF(Q196="Partial",2,IF(Q196="No",2,IF(Q196="",2))))))</f>
        <v>2</v>
      </c>
      <c r="P196" s="514"/>
      <c r="Q196" s="508" t="str">
        <f>IF(AJ198&gt;3,"Answer all sub questions",IF(AJ198=2*1.001,"N/A",IF(AJ198&gt;=2,"Yes",IF(AJ198=1.001,"No",IF(AJ198=0,"No",IF(AJ198&gt;=0.5,"Partial",IF(AJ198&lt;=1.5,"Partial")))))))</f>
        <v>Answer all sub questions</v>
      </c>
      <c r="R196" s="509"/>
      <c r="S196" s="513">
        <f>IF(Q196="N/A",O196,IF(Q196="Answer all sub questions",0,IF(Q196="Yes",O196,IF(Q196="Partial",1,IF(Q196="No",0,IF(Q196="",0))))))</f>
        <v>0</v>
      </c>
      <c r="T196" s="514"/>
      <c r="U196" s="607"/>
      <c r="V196" s="558"/>
      <c r="W196" s="558"/>
      <c r="X196" s="558"/>
      <c r="Y196" s="558"/>
      <c r="Z196" s="558"/>
      <c r="AA196" s="558"/>
      <c r="AB196" s="558"/>
      <c r="AC196" s="862"/>
      <c r="AD196" s="719" t="s">
        <v>260</v>
      </c>
      <c r="AE196" s="719"/>
      <c r="AF196" s="720"/>
      <c r="AH196" s="108"/>
      <c r="AJ196" s="108"/>
    </row>
    <row r="197" spans="1:37" ht="13.5" customHeight="1">
      <c r="A197" s="928"/>
      <c r="B197" s="929"/>
      <c r="C197" s="172"/>
      <c r="D197" s="878" t="s">
        <v>1983</v>
      </c>
      <c r="E197" s="874"/>
      <c r="F197" s="874"/>
      <c r="G197" s="874"/>
      <c r="H197" s="874"/>
      <c r="I197" s="874"/>
      <c r="J197" s="874"/>
      <c r="K197" s="874"/>
      <c r="L197" s="874"/>
      <c r="M197" s="874"/>
      <c r="N197" s="875"/>
      <c r="O197" s="515"/>
      <c r="P197" s="516"/>
      <c r="Q197" s="542"/>
      <c r="R197" s="543"/>
      <c r="S197" s="515"/>
      <c r="T197" s="516"/>
      <c r="U197" s="475"/>
      <c r="V197" s="473"/>
      <c r="W197" s="473"/>
      <c r="X197" s="473"/>
      <c r="Y197" s="473"/>
      <c r="Z197" s="473"/>
      <c r="AA197" s="473"/>
      <c r="AB197" s="473"/>
      <c r="AC197" s="693"/>
      <c r="AD197" s="726"/>
      <c r="AE197" s="726"/>
      <c r="AF197" s="727"/>
      <c r="AH197" s="108"/>
      <c r="AI197" s="95">
        <f t="shared" ref="AI197:AI198" si="22">IF(Q197="",100,IF(Q197="Yes",1,IF(Q197="No",0,IF(Q197="Partial",0.5,IF(Q197="N/A",1.001)))))</f>
        <v>100</v>
      </c>
      <c r="AJ197" s="108"/>
    </row>
    <row r="198" spans="1:37" ht="13.5" customHeight="1">
      <c r="A198" s="928"/>
      <c r="B198" s="929"/>
      <c r="C198" s="172"/>
      <c r="D198" s="878" t="s">
        <v>1984</v>
      </c>
      <c r="E198" s="874"/>
      <c r="F198" s="874"/>
      <c r="G198" s="874"/>
      <c r="H198" s="874"/>
      <c r="I198" s="874"/>
      <c r="J198" s="874"/>
      <c r="K198" s="874"/>
      <c r="L198" s="874"/>
      <c r="M198" s="874"/>
      <c r="N198" s="875"/>
      <c r="O198" s="515"/>
      <c r="P198" s="516"/>
      <c r="Q198" s="542"/>
      <c r="R198" s="543"/>
      <c r="S198" s="515"/>
      <c r="T198" s="516"/>
      <c r="U198" s="475"/>
      <c r="V198" s="473"/>
      <c r="W198" s="473"/>
      <c r="X198" s="473"/>
      <c r="Y198" s="473"/>
      <c r="Z198" s="473"/>
      <c r="AA198" s="473"/>
      <c r="AB198" s="473"/>
      <c r="AC198" s="693"/>
      <c r="AD198" s="726"/>
      <c r="AE198" s="726"/>
      <c r="AF198" s="727"/>
      <c r="AH198" s="108"/>
      <c r="AI198" s="95">
        <f t="shared" si="22"/>
        <v>100</v>
      </c>
      <c r="AJ198" s="108">
        <f>SUM(AI197:AI198)</f>
        <v>200</v>
      </c>
    </row>
    <row r="199" spans="1:37" ht="40.5" customHeight="1">
      <c r="A199" s="926" t="s">
        <v>1985</v>
      </c>
      <c r="B199" s="927"/>
      <c r="C199" s="883" t="s">
        <v>1986</v>
      </c>
      <c r="D199" s="884"/>
      <c r="E199" s="884"/>
      <c r="F199" s="884"/>
      <c r="G199" s="884"/>
      <c r="H199" s="884"/>
      <c r="I199" s="884"/>
      <c r="J199" s="884"/>
      <c r="K199" s="884"/>
      <c r="L199" s="884"/>
      <c r="M199" s="884"/>
      <c r="N199" s="885"/>
      <c r="O199" s="513">
        <f>IF(Q199="N/A",0,IF(Q199="Answer all sub questions",2,IF(Q199="Yes",2,IF(Q199="Partial",2,IF(Q199="No",2,IF(Q199="",2))))))</f>
        <v>2</v>
      </c>
      <c r="P199" s="514"/>
      <c r="Q199" s="508" t="str">
        <f>IF(AJ201&gt;3,"Answer all sub questions",IF(AJ201=2*1.001,"N/A",IF(AJ201&gt;=2,"Yes",IF(AJ201=1.001,"No",IF(AJ201=0,"No",IF(AJ201&gt;=0.5,"Partial",IF(AJ201&lt;=1.5,"Partial")))))))</f>
        <v>Answer all sub questions</v>
      </c>
      <c r="R199" s="509"/>
      <c r="S199" s="513">
        <f>IF(Q199="N/A",O199,IF(Q199="Answer all sub questions",0,IF(Q199="Yes",O199,IF(Q199="Partial",1,IF(Q199="No",0,IF(Q199="",0))))))</f>
        <v>0</v>
      </c>
      <c r="T199" s="514"/>
      <c r="U199" s="607"/>
      <c r="V199" s="558"/>
      <c r="W199" s="558"/>
      <c r="X199" s="558"/>
      <c r="Y199" s="558"/>
      <c r="Z199" s="558"/>
      <c r="AA199" s="558"/>
      <c r="AB199" s="558"/>
      <c r="AC199" s="862"/>
      <c r="AD199" s="719" t="s">
        <v>260</v>
      </c>
      <c r="AE199" s="719"/>
      <c r="AF199" s="720"/>
      <c r="AH199" s="108"/>
      <c r="AJ199" s="108"/>
    </row>
    <row r="200" spans="1:37" ht="13.5" customHeight="1">
      <c r="A200" s="928"/>
      <c r="B200" s="929"/>
      <c r="C200" s="172"/>
      <c r="D200" s="878" t="s">
        <v>1987</v>
      </c>
      <c r="E200" s="874"/>
      <c r="F200" s="874"/>
      <c r="G200" s="874"/>
      <c r="H200" s="874"/>
      <c r="I200" s="874"/>
      <c r="J200" s="874"/>
      <c r="K200" s="874"/>
      <c r="L200" s="874"/>
      <c r="M200" s="874"/>
      <c r="N200" s="875"/>
      <c r="O200" s="515"/>
      <c r="P200" s="516"/>
      <c r="Q200" s="542"/>
      <c r="R200" s="543"/>
      <c r="S200" s="515"/>
      <c r="T200" s="516"/>
      <c r="U200" s="475"/>
      <c r="V200" s="473"/>
      <c r="W200" s="473"/>
      <c r="X200" s="473"/>
      <c r="Y200" s="473"/>
      <c r="Z200" s="473"/>
      <c r="AA200" s="473"/>
      <c r="AB200" s="473"/>
      <c r="AC200" s="693"/>
      <c r="AD200" s="726"/>
      <c r="AE200" s="726"/>
      <c r="AF200" s="727"/>
      <c r="AH200" s="108"/>
      <c r="AI200" s="95">
        <f t="shared" ref="AI200:AI201" si="23">IF(Q200="",100,IF(Q200="Yes",1,IF(Q200="No",0,IF(Q200="Partial",0.5,IF(Q200="N/A",1.001)))))</f>
        <v>100</v>
      </c>
      <c r="AJ200" s="108"/>
    </row>
    <row r="201" spans="1:37" ht="13.5" customHeight="1">
      <c r="A201" s="928"/>
      <c r="B201" s="929"/>
      <c r="C201" s="172"/>
      <c r="D201" s="878" t="s">
        <v>1988</v>
      </c>
      <c r="E201" s="874"/>
      <c r="F201" s="874"/>
      <c r="G201" s="874"/>
      <c r="H201" s="874"/>
      <c r="I201" s="874"/>
      <c r="J201" s="874"/>
      <c r="K201" s="874"/>
      <c r="L201" s="874"/>
      <c r="M201" s="874"/>
      <c r="N201" s="875"/>
      <c r="O201" s="515"/>
      <c r="P201" s="516"/>
      <c r="Q201" s="542"/>
      <c r="R201" s="543"/>
      <c r="S201" s="515"/>
      <c r="T201" s="516"/>
      <c r="U201" s="475"/>
      <c r="V201" s="473"/>
      <c r="W201" s="473"/>
      <c r="X201" s="473"/>
      <c r="Y201" s="473"/>
      <c r="Z201" s="473"/>
      <c r="AA201" s="473"/>
      <c r="AB201" s="473"/>
      <c r="AC201" s="693"/>
      <c r="AD201" s="726"/>
      <c r="AE201" s="726"/>
      <c r="AF201" s="727"/>
      <c r="AH201" s="108"/>
      <c r="AI201" s="95">
        <f t="shared" si="23"/>
        <v>100</v>
      </c>
      <c r="AJ201" s="108">
        <f>SUM(AI200:AI201)</f>
        <v>200</v>
      </c>
    </row>
    <row r="202" spans="1:37" ht="40.5" customHeight="1">
      <c r="A202" s="926" t="s">
        <v>1989</v>
      </c>
      <c r="B202" s="927"/>
      <c r="C202" s="883" t="s">
        <v>1993</v>
      </c>
      <c r="D202" s="884"/>
      <c r="E202" s="884"/>
      <c r="F202" s="884"/>
      <c r="G202" s="884"/>
      <c r="H202" s="884"/>
      <c r="I202" s="884"/>
      <c r="J202" s="884"/>
      <c r="K202" s="884"/>
      <c r="L202" s="884"/>
      <c r="M202" s="884"/>
      <c r="N202" s="885"/>
      <c r="O202" s="513">
        <f>IF(Q202="N/A",0,IF(Q202="Answer all sub questions",2,IF(Q202="Yes",2,IF(Q202="Partial",2,IF(Q202="No",2,IF(Q202="",2))))))</f>
        <v>2</v>
      </c>
      <c r="P202" s="514"/>
      <c r="Q202" s="508" t="str">
        <f>IF(AJ204&gt;3,"Answer all sub questions",IF(AJ204=2*1.001,"N/A",IF(AJ204&gt;=2,"Yes",IF(AJ204=1.001,"No",IF(AJ204=0,"No",IF(AJ204&gt;=0.5,"Partial",IF(AJ204&lt;=1.5,"Partial")))))))</f>
        <v>Answer all sub questions</v>
      </c>
      <c r="R202" s="509"/>
      <c r="S202" s="513">
        <f>IF(Q202="N/A",O202,IF(Q202="Answer all sub questions",0,IF(Q202="Yes",O202,IF(Q202="Partial",1,IF(Q202="No",0,IF(Q202="",0))))))</f>
        <v>0</v>
      </c>
      <c r="T202" s="514"/>
      <c r="U202" s="607"/>
      <c r="V202" s="558"/>
      <c r="W202" s="558"/>
      <c r="X202" s="558"/>
      <c r="Y202" s="558"/>
      <c r="Z202" s="558"/>
      <c r="AA202" s="558"/>
      <c r="AB202" s="558"/>
      <c r="AC202" s="862"/>
      <c r="AD202" s="719" t="s">
        <v>260</v>
      </c>
      <c r="AE202" s="719"/>
      <c r="AF202" s="720"/>
      <c r="AH202" s="108"/>
      <c r="AJ202" s="108"/>
    </row>
    <row r="203" spans="1:37" ht="13.5" customHeight="1">
      <c r="A203" s="928"/>
      <c r="B203" s="929"/>
      <c r="C203" s="172"/>
      <c r="D203" s="878" t="s">
        <v>1990</v>
      </c>
      <c r="E203" s="874"/>
      <c r="F203" s="874"/>
      <c r="G203" s="874"/>
      <c r="H203" s="874"/>
      <c r="I203" s="874"/>
      <c r="J203" s="874"/>
      <c r="K203" s="874"/>
      <c r="L203" s="874"/>
      <c r="M203" s="874"/>
      <c r="N203" s="875"/>
      <c r="O203" s="515"/>
      <c r="P203" s="516"/>
      <c r="Q203" s="542"/>
      <c r="R203" s="543"/>
      <c r="S203" s="515"/>
      <c r="T203" s="516"/>
      <c r="U203" s="475"/>
      <c r="V203" s="473"/>
      <c r="W203" s="473"/>
      <c r="X203" s="473"/>
      <c r="Y203" s="473"/>
      <c r="Z203" s="473"/>
      <c r="AA203" s="473"/>
      <c r="AB203" s="473"/>
      <c r="AC203" s="693"/>
      <c r="AD203" s="726"/>
      <c r="AE203" s="726"/>
      <c r="AF203" s="727"/>
      <c r="AH203" s="108"/>
      <c r="AI203" s="95">
        <f t="shared" ref="AI203:AI204" si="24">IF(Q203="",100,IF(Q203="Yes",1,IF(Q203="No",0,IF(Q203="Partial",0.5,IF(Q203="N/A",1.001)))))</f>
        <v>100</v>
      </c>
      <c r="AJ203" s="108"/>
    </row>
    <row r="204" spans="1:37" ht="13.5" customHeight="1">
      <c r="A204" s="928"/>
      <c r="B204" s="929"/>
      <c r="C204" s="172"/>
      <c r="D204" s="878" t="s">
        <v>1991</v>
      </c>
      <c r="E204" s="874"/>
      <c r="F204" s="874"/>
      <c r="G204" s="874"/>
      <c r="H204" s="874"/>
      <c r="I204" s="874"/>
      <c r="J204" s="874"/>
      <c r="K204" s="874"/>
      <c r="L204" s="874"/>
      <c r="M204" s="874"/>
      <c r="N204" s="875"/>
      <c r="O204" s="515"/>
      <c r="P204" s="516"/>
      <c r="Q204" s="542"/>
      <c r="R204" s="543"/>
      <c r="S204" s="515"/>
      <c r="T204" s="516"/>
      <c r="U204" s="475"/>
      <c r="V204" s="473"/>
      <c r="W204" s="473"/>
      <c r="X204" s="473"/>
      <c r="Y204" s="473"/>
      <c r="Z204" s="473"/>
      <c r="AA204" s="473"/>
      <c r="AB204" s="473"/>
      <c r="AC204" s="693"/>
      <c r="AD204" s="726"/>
      <c r="AE204" s="726"/>
      <c r="AF204" s="727"/>
      <c r="AH204" s="108"/>
      <c r="AI204" s="95">
        <f t="shared" si="24"/>
        <v>100</v>
      </c>
      <c r="AJ204" s="108">
        <f>SUM(AI203:AI204)</f>
        <v>200</v>
      </c>
    </row>
    <row r="205" spans="1:37" ht="40.5" customHeight="1">
      <c r="A205" s="926" t="s">
        <v>1992</v>
      </c>
      <c r="B205" s="927"/>
      <c r="C205" s="883" t="s">
        <v>1995</v>
      </c>
      <c r="D205" s="884"/>
      <c r="E205" s="884"/>
      <c r="F205" s="884"/>
      <c r="G205" s="884"/>
      <c r="H205" s="884"/>
      <c r="I205" s="884"/>
      <c r="J205" s="884"/>
      <c r="K205" s="884"/>
      <c r="L205" s="884"/>
      <c r="M205" s="884"/>
      <c r="N205" s="885"/>
      <c r="O205" s="513">
        <f>IF(Q205="N/A",0,IF(Q205="Answer all sub questions",2,IF(Q205="Yes",2,IF(Q205="Partial",2,IF(Q205="No",2,IF(Q205="",2))))))</f>
        <v>2</v>
      </c>
      <c r="P205" s="514"/>
      <c r="Q205" s="508" t="str">
        <f>IF(AJ207&gt;3,"Answer all sub questions",IF(AJ207=2*1.001,"N/A",IF(AJ207&gt;=2,"Yes",IF(AJ207=1.001,"No",IF(AJ207=0,"No",IF(AJ207&gt;=0.5,"Partial",IF(AJ207&lt;=1.5,"Partial")))))))</f>
        <v>Answer all sub questions</v>
      </c>
      <c r="R205" s="509"/>
      <c r="S205" s="513">
        <f>IF(Q205="N/A",O205,IF(Q205="Answer all sub questions",0,IF(Q205="Yes",O205,IF(Q205="Partial",1,IF(Q205="No",0,IF(Q205="",0))))))</f>
        <v>0</v>
      </c>
      <c r="T205" s="514"/>
      <c r="U205" s="607"/>
      <c r="V205" s="558"/>
      <c r="W205" s="558"/>
      <c r="X205" s="558"/>
      <c r="Y205" s="558"/>
      <c r="Z205" s="558"/>
      <c r="AA205" s="558"/>
      <c r="AB205" s="558"/>
      <c r="AC205" s="862"/>
      <c r="AD205" s="719" t="s">
        <v>260</v>
      </c>
      <c r="AE205" s="719"/>
      <c r="AF205" s="720"/>
      <c r="AH205" s="108"/>
      <c r="AJ205" s="108"/>
    </row>
    <row r="206" spans="1:37" ht="13.5" customHeight="1">
      <c r="A206" s="928"/>
      <c r="B206" s="929"/>
      <c r="C206" s="172"/>
      <c r="D206" s="878" t="s">
        <v>1994</v>
      </c>
      <c r="E206" s="874"/>
      <c r="F206" s="874"/>
      <c r="G206" s="874"/>
      <c r="H206" s="874"/>
      <c r="I206" s="874"/>
      <c r="J206" s="874"/>
      <c r="K206" s="874"/>
      <c r="L206" s="874"/>
      <c r="M206" s="874"/>
      <c r="N206" s="875"/>
      <c r="O206" s="515"/>
      <c r="P206" s="516"/>
      <c r="Q206" s="542"/>
      <c r="R206" s="543"/>
      <c r="S206" s="515"/>
      <c r="T206" s="516"/>
      <c r="U206" s="475"/>
      <c r="V206" s="473"/>
      <c r="W206" s="473"/>
      <c r="X206" s="473"/>
      <c r="Y206" s="473"/>
      <c r="Z206" s="473"/>
      <c r="AA206" s="473"/>
      <c r="AB206" s="473"/>
      <c r="AC206" s="693"/>
      <c r="AD206" s="726"/>
      <c r="AE206" s="726"/>
      <c r="AF206" s="727"/>
      <c r="AH206" s="108"/>
      <c r="AI206" s="95">
        <f t="shared" ref="AI206:AI210" si="25">IF(Q206="",100,IF(Q206="Yes",1,IF(Q206="No",0,IF(Q206="Partial",0.5,IF(Q206="N/A",1.001)))))</f>
        <v>100</v>
      </c>
      <c r="AJ206" s="108"/>
    </row>
    <row r="207" spans="1:37" ht="13.5" customHeight="1">
      <c r="A207" s="928"/>
      <c r="B207" s="929"/>
      <c r="C207" s="172"/>
      <c r="D207" s="878" t="s">
        <v>1973</v>
      </c>
      <c r="E207" s="874"/>
      <c r="F207" s="874"/>
      <c r="G207" s="874"/>
      <c r="H207" s="874"/>
      <c r="I207" s="874"/>
      <c r="J207" s="874"/>
      <c r="K207" s="874"/>
      <c r="L207" s="874"/>
      <c r="M207" s="874"/>
      <c r="N207" s="875"/>
      <c r="O207" s="515"/>
      <c r="P207" s="516"/>
      <c r="Q207" s="542"/>
      <c r="R207" s="543"/>
      <c r="S207" s="515"/>
      <c r="T207" s="516"/>
      <c r="U207" s="475"/>
      <c r="V207" s="473"/>
      <c r="W207" s="473"/>
      <c r="X207" s="473"/>
      <c r="Y207" s="473"/>
      <c r="Z207" s="473"/>
      <c r="AA207" s="473"/>
      <c r="AB207" s="473"/>
      <c r="AC207" s="693"/>
      <c r="AD207" s="726"/>
      <c r="AE207" s="726"/>
      <c r="AF207" s="727"/>
      <c r="AH207" s="108"/>
      <c r="AI207" s="95">
        <f t="shared" si="25"/>
        <v>100</v>
      </c>
      <c r="AJ207" s="108">
        <f>SUM(AI206:AI207)</f>
        <v>200</v>
      </c>
    </row>
    <row r="208" spans="1:37" ht="27" customHeight="1">
      <c r="A208" s="449" t="s">
        <v>1996</v>
      </c>
      <c r="B208" s="449"/>
      <c r="C208" s="889" t="s">
        <v>1999</v>
      </c>
      <c r="D208" s="889"/>
      <c r="E208" s="889"/>
      <c r="F208" s="889"/>
      <c r="G208" s="889"/>
      <c r="H208" s="889"/>
      <c r="I208" s="889"/>
      <c r="J208" s="889"/>
      <c r="K208" s="889"/>
      <c r="L208" s="889"/>
      <c r="M208" s="889"/>
      <c r="N208" s="889"/>
      <c r="O208" s="529">
        <f>IF(Q208="N/A",0,IF(Q208="Yes",2,IF(Q208="Partial",2,IF(Q208="No",2,IF(Q208="",2)))))</f>
        <v>2</v>
      </c>
      <c r="P208" s="529"/>
      <c r="Q208" s="542"/>
      <c r="R208" s="543"/>
      <c r="S208" s="529">
        <f>IF(Q208="N/A",O208,IF(Q208="Yes",O208,IF(Q208="Partial",1,IF(Q208="No",0,IF(Q208="",0)))))</f>
        <v>0</v>
      </c>
      <c r="T208" s="529"/>
      <c r="U208" s="485"/>
      <c r="V208" s="485"/>
      <c r="W208" s="485"/>
      <c r="X208" s="485"/>
      <c r="Y208" s="485"/>
      <c r="Z208" s="485"/>
      <c r="AA208" s="485"/>
      <c r="AB208" s="485"/>
      <c r="AC208" s="796"/>
      <c r="AD208" s="797" t="s">
        <v>260</v>
      </c>
      <c r="AE208" s="638"/>
      <c r="AF208" s="638"/>
      <c r="AH208" s="108"/>
      <c r="AI208" s="95">
        <f t="shared" si="25"/>
        <v>100</v>
      </c>
      <c r="AK208" s="208"/>
    </row>
    <row r="209" spans="1:37" ht="40.5" customHeight="1">
      <c r="A209" s="449" t="s">
        <v>1997</v>
      </c>
      <c r="B209" s="449"/>
      <c r="C209" s="889" t="s">
        <v>1998</v>
      </c>
      <c r="D209" s="889"/>
      <c r="E209" s="889"/>
      <c r="F209" s="889"/>
      <c r="G209" s="889"/>
      <c r="H209" s="889"/>
      <c r="I209" s="889"/>
      <c r="J209" s="889"/>
      <c r="K209" s="889"/>
      <c r="L209" s="889"/>
      <c r="M209" s="889"/>
      <c r="N209" s="889"/>
      <c r="O209" s="529">
        <f>IF(Q209="N/A",0,IF(Q209="Yes",2,IF(Q209="Partial",2,IF(Q209="No",2,IF(Q209="",2)))))</f>
        <v>2</v>
      </c>
      <c r="P209" s="529"/>
      <c r="Q209" s="542"/>
      <c r="R209" s="543"/>
      <c r="S209" s="529">
        <f>IF(Q209="N/A",O209,IF(Q209="Yes",O209,IF(Q209="Partial",1,IF(Q209="No",0,IF(Q209="",0)))))</f>
        <v>0</v>
      </c>
      <c r="T209" s="529"/>
      <c r="U209" s="485"/>
      <c r="V209" s="485"/>
      <c r="W209" s="485"/>
      <c r="X209" s="485"/>
      <c r="Y209" s="485"/>
      <c r="Z209" s="485"/>
      <c r="AA209" s="485"/>
      <c r="AB209" s="485"/>
      <c r="AC209" s="796"/>
      <c r="AD209" s="797" t="s">
        <v>260</v>
      </c>
      <c r="AE209" s="638"/>
      <c r="AF209" s="638"/>
      <c r="AH209" s="108"/>
      <c r="AI209" s="95">
        <f t="shared" si="25"/>
        <v>100</v>
      </c>
      <c r="AK209" s="208"/>
    </row>
    <row r="210" spans="1:37" ht="27" customHeight="1">
      <c r="A210" s="449" t="s">
        <v>2000</v>
      </c>
      <c r="B210" s="449"/>
      <c r="C210" s="889" t="s">
        <v>2001</v>
      </c>
      <c r="D210" s="889"/>
      <c r="E210" s="889"/>
      <c r="F210" s="889"/>
      <c r="G210" s="889"/>
      <c r="H210" s="889"/>
      <c r="I210" s="889"/>
      <c r="J210" s="889"/>
      <c r="K210" s="889"/>
      <c r="L210" s="889"/>
      <c r="M210" s="889"/>
      <c r="N210" s="889"/>
      <c r="O210" s="529">
        <f>IF(Q210="N/A",0,IF(Q210="Yes",2,IF(Q210="Partial",2,IF(Q210="No",2,IF(Q210="",2)))))</f>
        <v>2</v>
      </c>
      <c r="P210" s="529"/>
      <c r="Q210" s="542"/>
      <c r="R210" s="543"/>
      <c r="S210" s="529">
        <f>IF(Q210="N/A",O210,IF(Q210="Yes",O210,IF(Q210="Partial",1,IF(Q210="No",0,IF(Q210="",0)))))</f>
        <v>0</v>
      </c>
      <c r="T210" s="529"/>
      <c r="U210" s="485"/>
      <c r="V210" s="485"/>
      <c r="W210" s="485"/>
      <c r="X210" s="485"/>
      <c r="Y210" s="485"/>
      <c r="Z210" s="485"/>
      <c r="AA210" s="485"/>
      <c r="AB210" s="485"/>
      <c r="AC210" s="796"/>
      <c r="AD210" s="797" t="s">
        <v>260</v>
      </c>
      <c r="AE210" s="638"/>
      <c r="AF210" s="638"/>
      <c r="AH210" s="108"/>
      <c r="AI210" s="95">
        <f t="shared" si="25"/>
        <v>100</v>
      </c>
      <c r="AK210" s="208"/>
    </row>
    <row r="211" spans="1:37" ht="13.25" customHeight="1">
      <c r="A211" s="577" t="s">
        <v>2002</v>
      </c>
      <c r="B211" s="583"/>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4"/>
    </row>
    <row r="212" spans="1:37" ht="27" customHeight="1">
      <c r="A212" s="600" t="s">
        <v>2003</v>
      </c>
      <c r="B212" s="601"/>
      <c r="C212" s="886" t="s">
        <v>2004</v>
      </c>
      <c r="D212" s="887"/>
      <c r="E212" s="887"/>
      <c r="F212" s="887"/>
      <c r="G212" s="887"/>
      <c r="H212" s="887"/>
      <c r="I212" s="887"/>
      <c r="J212" s="887"/>
      <c r="K212" s="887"/>
      <c r="L212" s="887"/>
      <c r="M212" s="887"/>
      <c r="N212" s="888"/>
      <c r="O212" s="529">
        <f>IF(Q212="N/A",0,IF(Q212="Yes",2,IF(Q212="Partial",2,IF(Q212="No",2,IF(Q212="",2)))))</f>
        <v>2</v>
      </c>
      <c r="P212" s="529"/>
      <c r="Q212" s="542"/>
      <c r="R212" s="543"/>
      <c r="S212" s="529">
        <f>IF(Q212="N/A",O212,IF(Q212="Yes",O212,IF(Q212="Partial",1,IF(Q212="No",0,IF(Q212="",0)))))</f>
        <v>0</v>
      </c>
      <c r="T212" s="529"/>
      <c r="U212" s="629"/>
      <c r="V212" s="630"/>
      <c r="W212" s="630"/>
      <c r="X212" s="630"/>
      <c r="Y212" s="630"/>
      <c r="Z212" s="630"/>
      <c r="AA212" s="630"/>
      <c r="AB212" s="630"/>
      <c r="AC212" s="631"/>
      <c r="AD212" s="520" t="s">
        <v>295</v>
      </c>
      <c r="AE212" s="521"/>
      <c r="AF212" s="522"/>
      <c r="AH212" s="108"/>
    </row>
    <row r="213" spans="1:37" ht="27" customHeight="1">
      <c r="A213" s="449" t="s">
        <v>2005</v>
      </c>
      <c r="B213" s="449"/>
      <c r="C213" s="889" t="s">
        <v>296</v>
      </c>
      <c r="D213" s="889"/>
      <c r="E213" s="889"/>
      <c r="F213" s="889"/>
      <c r="G213" s="889"/>
      <c r="H213" s="889"/>
      <c r="I213" s="889"/>
      <c r="J213" s="889"/>
      <c r="K213" s="889"/>
      <c r="L213" s="889"/>
      <c r="M213" s="889"/>
      <c r="N213" s="889"/>
      <c r="O213" s="529">
        <f t="shared" ref="O213:O214" si="26">IF(Q213="N/A",0,IF(Q213="Yes",2,IF(Q213="Partial",2,IF(Q213="No",2,IF(Q213="",2)))))</f>
        <v>2</v>
      </c>
      <c r="P213" s="529"/>
      <c r="Q213" s="542"/>
      <c r="R213" s="543"/>
      <c r="S213" s="529">
        <f>IF(Q213="N/A",O213,IF(Q213="Yes",O213,IF(Q213="Partial",1,IF(Q213="No",0,IF(Q213="",0)))))</f>
        <v>0</v>
      </c>
      <c r="T213" s="529"/>
      <c r="U213" s="485"/>
      <c r="V213" s="485"/>
      <c r="W213" s="485"/>
      <c r="X213" s="485"/>
      <c r="Y213" s="485"/>
      <c r="Z213" s="485"/>
      <c r="AA213" s="485"/>
      <c r="AB213" s="485"/>
      <c r="AC213" s="485"/>
      <c r="AD213" s="591" t="s">
        <v>295</v>
      </c>
      <c r="AE213" s="591"/>
      <c r="AF213" s="591"/>
      <c r="AH213" s="108"/>
    </row>
    <row r="214" spans="1:37" ht="27" customHeight="1">
      <c r="A214" s="449" t="s">
        <v>2006</v>
      </c>
      <c r="B214" s="449"/>
      <c r="C214" s="889" t="s">
        <v>2007</v>
      </c>
      <c r="D214" s="889"/>
      <c r="E214" s="889"/>
      <c r="F214" s="889"/>
      <c r="G214" s="889"/>
      <c r="H214" s="889"/>
      <c r="I214" s="889"/>
      <c r="J214" s="889"/>
      <c r="K214" s="889"/>
      <c r="L214" s="889"/>
      <c r="M214" s="889"/>
      <c r="N214" s="889"/>
      <c r="O214" s="529">
        <f t="shared" si="26"/>
        <v>2</v>
      </c>
      <c r="P214" s="529"/>
      <c r="Q214" s="542"/>
      <c r="R214" s="543"/>
      <c r="S214" s="529">
        <f>IF(Q214="N/A",O214,IF(Q214="Yes",O214,IF(Q214="Partial",1,IF(Q214="No",0,IF(Q214="",0)))))</f>
        <v>0</v>
      </c>
      <c r="T214" s="529"/>
      <c r="U214" s="485"/>
      <c r="V214" s="485"/>
      <c r="W214" s="485"/>
      <c r="X214" s="485"/>
      <c r="Y214" s="485"/>
      <c r="Z214" s="485"/>
      <c r="AA214" s="485"/>
      <c r="AB214" s="485"/>
      <c r="AC214" s="485"/>
      <c r="AD214" s="591" t="s">
        <v>295</v>
      </c>
      <c r="AE214" s="591"/>
      <c r="AF214" s="591"/>
      <c r="AH214" s="108"/>
    </row>
    <row r="215" spans="1:37" ht="13.5" customHeight="1">
      <c r="A215" s="536" t="s">
        <v>121</v>
      </c>
      <c r="B215" s="536"/>
      <c r="C215" s="649"/>
      <c r="D215" s="813"/>
      <c r="E215" s="813"/>
      <c r="F215" s="813"/>
      <c r="G215" s="813"/>
      <c r="H215" s="813"/>
      <c r="I215" s="813"/>
      <c r="J215" s="813"/>
      <c r="K215" s="813"/>
      <c r="L215" s="813"/>
      <c r="M215" s="813"/>
      <c r="N215" s="650"/>
      <c r="O215" s="529">
        <f>SUM(O129:P214)</f>
        <v>49</v>
      </c>
      <c r="P215" s="529"/>
      <c r="Q215" s="566"/>
      <c r="R215" s="567"/>
      <c r="S215" s="529">
        <f>SUM(S129:T214)</f>
        <v>0</v>
      </c>
      <c r="T215" s="529"/>
      <c r="U215" s="519"/>
      <c r="V215" s="519"/>
      <c r="W215" s="519"/>
      <c r="X215" s="519"/>
      <c r="Y215" s="519"/>
      <c r="Z215" s="519"/>
      <c r="AA215" s="519"/>
      <c r="AB215" s="519"/>
      <c r="AC215" s="519"/>
      <c r="AD215" s="453"/>
      <c r="AE215" s="453"/>
      <c r="AF215" s="453"/>
    </row>
    <row r="216" spans="1:37" ht="13.5" customHeight="1"/>
    <row r="217" spans="1:37" ht="13.5" customHeight="1">
      <c r="A217" s="498" t="s">
        <v>171</v>
      </c>
      <c r="B217" s="499"/>
      <c r="C217" s="499"/>
      <c r="D217" s="499"/>
      <c r="E217" s="499"/>
      <c r="F217" s="499"/>
      <c r="G217" s="499"/>
      <c r="H217" s="499"/>
      <c r="I217" s="499"/>
      <c r="J217" s="499"/>
      <c r="K217" s="499"/>
      <c r="L217" s="499"/>
      <c r="M217" s="499"/>
      <c r="N217" s="499"/>
      <c r="O217" s="499"/>
      <c r="P217" s="499"/>
      <c r="Q217" s="499"/>
      <c r="R217" s="499"/>
      <c r="S217" s="499"/>
      <c r="T217" s="499"/>
      <c r="U217" s="499"/>
      <c r="V217" s="499"/>
      <c r="W217" s="499"/>
      <c r="X217" s="499"/>
      <c r="Y217" s="499"/>
      <c r="Z217" s="499"/>
      <c r="AA217" s="499"/>
      <c r="AB217" s="499"/>
      <c r="AC217" s="499"/>
      <c r="AD217" s="499"/>
      <c r="AE217" s="499"/>
      <c r="AF217" s="500"/>
    </row>
    <row r="218" spans="1:37" ht="13.5" customHeight="1">
      <c r="A218" s="615" t="s">
        <v>172</v>
      </c>
      <c r="B218" s="616"/>
      <c r="C218" s="616"/>
      <c r="D218" s="616"/>
      <c r="E218" s="616"/>
      <c r="F218" s="616"/>
      <c r="G218" s="616"/>
      <c r="H218" s="616"/>
      <c r="I218" s="616"/>
      <c r="J218" s="616"/>
      <c r="K218" s="616"/>
      <c r="L218" s="616"/>
      <c r="M218" s="616"/>
      <c r="N218" s="616"/>
      <c r="O218" s="616"/>
      <c r="P218" s="616"/>
      <c r="Q218" s="616"/>
      <c r="R218" s="616"/>
      <c r="S218" s="616"/>
      <c r="T218" s="616"/>
      <c r="U218" s="616"/>
      <c r="V218" s="616"/>
      <c r="W218" s="616"/>
      <c r="X218" s="616"/>
      <c r="Y218" s="616"/>
      <c r="Z218" s="616"/>
      <c r="AA218" s="616"/>
      <c r="AB218" s="616"/>
      <c r="AC218" s="616"/>
      <c r="AD218" s="616"/>
      <c r="AE218" s="616"/>
      <c r="AF218" s="617"/>
    </row>
    <row r="219" spans="1:37" ht="13.5" customHeight="1">
      <c r="A219" s="519" t="s">
        <v>103</v>
      </c>
      <c r="B219" s="519"/>
      <c r="C219" s="453" t="s">
        <v>104</v>
      </c>
      <c r="D219" s="453"/>
      <c r="E219" s="453"/>
      <c r="F219" s="453"/>
      <c r="G219" s="453"/>
      <c r="H219" s="453"/>
      <c r="I219" s="453"/>
      <c r="J219" s="453"/>
      <c r="K219" s="453"/>
      <c r="L219" s="453"/>
      <c r="M219" s="453"/>
      <c r="N219" s="453"/>
      <c r="O219" s="519" t="s">
        <v>105</v>
      </c>
      <c r="P219" s="519"/>
      <c r="Q219" s="513" t="s">
        <v>106</v>
      </c>
      <c r="R219" s="514"/>
      <c r="S219" s="529" t="s">
        <v>107</v>
      </c>
      <c r="T219" s="529"/>
      <c r="U219" s="453" t="s">
        <v>108</v>
      </c>
      <c r="V219" s="453"/>
      <c r="W219" s="453"/>
      <c r="X219" s="453"/>
      <c r="Y219" s="453"/>
      <c r="Z219" s="453"/>
      <c r="AA219" s="453"/>
      <c r="AB219" s="453"/>
      <c r="AC219" s="453"/>
      <c r="AD219" s="519" t="s">
        <v>109</v>
      </c>
      <c r="AE219" s="519"/>
      <c r="AF219" s="519"/>
    </row>
    <row r="220" spans="1:37" ht="13.5" customHeight="1">
      <c r="A220" s="519"/>
      <c r="B220" s="519"/>
      <c r="C220" s="453"/>
      <c r="D220" s="453"/>
      <c r="E220" s="453"/>
      <c r="F220" s="453"/>
      <c r="G220" s="453"/>
      <c r="H220" s="453"/>
      <c r="I220" s="453"/>
      <c r="J220" s="453"/>
      <c r="K220" s="453"/>
      <c r="L220" s="453"/>
      <c r="M220" s="453"/>
      <c r="N220" s="453"/>
      <c r="O220" s="519"/>
      <c r="P220" s="519"/>
      <c r="Q220" s="517"/>
      <c r="R220" s="518"/>
      <c r="S220" s="529"/>
      <c r="T220" s="529"/>
      <c r="U220" s="453"/>
      <c r="V220" s="453"/>
      <c r="W220" s="453"/>
      <c r="X220" s="453"/>
      <c r="Y220" s="453"/>
      <c r="Z220" s="453"/>
      <c r="AA220" s="453"/>
      <c r="AB220" s="453"/>
      <c r="AC220" s="453"/>
      <c r="AD220" s="519"/>
      <c r="AE220" s="519"/>
      <c r="AF220" s="519"/>
    </row>
    <row r="221" spans="1:37" ht="81" customHeight="1">
      <c r="A221" s="449" t="s">
        <v>2008</v>
      </c>
      <c r="B221" s="449"/>
      <c r="C221" s="889" t="s">
        <v>2009</v>
      </c>
      <c r="D221" s="889"/>
      <c r="E221" s="889"/>
      <c r="F221" s="889"/>
      <c r="G221" s="889"/>
      <c r="H221" s="889"/>
      <c r="I221" s="889"/>
      <c r="J221" s="889"/>
      <c r="K221" s="889"/>
      <c r="L221" s="889"/>
      <c r="M221" s="889"/>
      <c r="N221" s="889"/>
      <c r="O221" s="529">
        <f t="shared" ref="O221" si="27">IF(Q221="N/A",0,IF(Q221="Yes",2,IF(Q221="Partial",2,IF(Q221="No",2,IF(Q221="",2)))))</f>
        <v>2</v>
      </c>
      <c r="P221" s="529"/>
      <c r="Q221" s="542"/>
      <c r="R221" s="543"/>
      <c r="S221" s="529">
        <f>IF(Q221="N/A",O221,IF(Q221="Yes",O221,IF(Q221="Partial",1,IF(Q221="No",0,IF(Q221="",0)))))</f>
        <v>0</v>
      </c>
      <c r="T221" s="529"/>
      <c r="U221" s="485"/>
      <c r="V221" s="485"/>
      <c r="W221" s="485"/>
      <c r="X221" s="485"/>
      <c r="Y221" s="485"/>
      <c r="Z221" s="485"/>
      <c r="AA221" s="485"/>
      <c r="AB221" s="485"/>
      <c r="AC221" s="485"/>
      <c r="AD221" s="638" t="s">
        <v>1029</v>
      </c>
      <c r="AE221" s="638"/>
      <c r="AF221" s="638"/>
      <c r="AH221" s="108"/>
      <c r="AK221" s="208"/>
    </row>
    <row r="222" spans="1:37" ht="40.5" customHeight="1">
      <c r="A222" s="454" t="s">
        <v>2194</v>
      </c>
      <c r="B222" s="455"/>
      <c r="C222" s="558" t="s">
        <v>1572</v>
      </c>
      <c r="D222" s="558"/>
      <c r="E222" s="558"/>
      <c r="F222" s="558"/>
      <c r="G222" s="558"/>
      <c r="H222" s="558"/>
      <c r="I222" s="558"/>
      <c r="J222" s="558"/>
      <c r="K222" s="558"/>
      <c r="L222" s="558"/>
      <c r="M222" s="558"/>
      <c r="N222" s="559"/>
      <c r="O222" s="513">
        <f>IF(Q222="N/A",0,IF(Q222="Answer all sub questions",2,IF(Q222="Yes",2,IF(Q222="Partial",2,IF(Q222="No",2,IF(Q222="",2))))))</f>
        <v>2</v>
      </c>
      <c r="P222" s="514"/>
      <c r="Q222" s="519" t="str">
        <f>IF(AJ227&gt;6,"Answer all sub questions",IF(AJ227=(5*1.001),"N/A",IF(AJ227&gt;=5,"Yes",IF(AJ227=4.004,"Partial",IF(AJ227=3.003,"Partial",IF(AJ227=2.002,"Partial",IF(AJ227=1.001,"Partial",IF(AJ227=0,"No",IF(AJ227&gt;=0.5,"Partial",IF(AJ227&lt;=4.5,"Partial"))))))))))</f>
        <v>Answer all sub questions</v>
      </c>
      <c r="R222" s="519"/>
      <c r="S222" s="513">
        <f>IF(Q222="N/A",O222,IF(Q222="Answer all sub questions",0,IF(Q222="Yes",O222,IF(Q222="Partial",1,IF(Q222="No",0,IF(Q222="",0))))))</f>
        <v>0</v>
      </c>
      <c r="T222" s="514"/>
      <c r="U222" s="475"/>
      <c r="V222" s="473"/>
      <c r="W222" s="473"/>
      <c r="X222" s="473"/>
      <c r="Y222" s="473"/>
      <c r="Z222" s="473"/>
      <c r="AA222" s="473"/>
      <c r="AB222" s="473"/>
      <c r="AC222" s="693"/>
      <c r="AD222" s="719" t="s">
        <v>1029</v>
      </c>
      <c r="AE222" s="719"/>
      <c r="AF222" s="720"/>
      <c r="AG222" s="95"/>
      <c r="AH222" s="108"/>
      <c r="AJ222" s="108"/>
      <c r="AK222" s="95"/>
    </row>
    <row r="223" spans="1:37" ht="13.5" customHeight="1">
      <c r="A223" s="463"/>
      <c r="B223" s="465"/>
      <c r="C223" s="172"/>
      <c r="D223" s="558" t="s">
        <v>1567</v>
      </c>
      <c r="E223" s="558"/>
      <c r="F223" s="558"/>
      <c r="G223" s="558"/>
      <c r="H223" s="558"/>
      <c r="I223" s="558"/>
      <c r="J223" s="558"/>
      <c r="K223" s="558"/>
      <c r="L223" s="558"/>
      <c r="M223" s="558"/>
      <c r="N223" s="559"/>
      <c r="O223" s="515"/>
      <c r="P223" s="516"/>
      <c r="Q223" s="542"/>
      <c r="R223" s="543"/>
      <c r="S223" s="515"/>
      <c r="T223" s="516"/>
      <c r="U223" s="475"/>
      <c r="V223" s="473"/>
      <c r="W223" s="473"/>
      <c r="X223" s="473"/>
      <c r="Y223" s="473"/>
      <c r="Z223" s="473"/>
      <c r="AA223" s="473"/>
      <c r="AB223" s="473"/>
      <c r="AC223" s="693"/>
      <c r="AD223" s="726"/>
      <c r="AE223" s="726"/>
      <c r="AF223" s="727"/>
      <c r="AG223" s="95"/>
      <c r="AH223" s="108"/>
      <c r="AI223" s="95">
        <f>IF(Q223="",100,IF(Q223="Yes",1,IF(Q223="No",0,IF(Q223="Partial",0.5,IF(Q223="N/A",1.001)))))</f>
        <v>100</v>
      </c>
      <c r="AJ223" s="108"/>
      <c r="AK223" s="95"/>
    </row>
    <row r="224" spans="1:37" ht="13.5" hidden="1" customHeight="1">
      <c r="A224" s="463"/>
      <c r="B224" s="465"/>
      <c r="C224" s="172"/>
      <c r="D224" s="558" t="s">
        <v>2010</v>
      </c>
      <c r="E224" s="558"/>
      <c r="F224" s="558"/>
      <c r="G224" s="558"/>
      <c r="H224" s="558"/>
      <c r="I224" s="558"/>
      <c r="J224" s="558"/>
      <c r="K224" s="558"/>
      <c r="L224" s="558"/>
      <c r="M224" s="558"/>
      <c r="N224" s="559"/>
      <c r="O224" s="515"/>
      <c r="P224" s="516"/>
      <c r="Q224" s="542"/>
      <c r="R224" s="543"/>
      <c r="S224" s="515"/>
      <c r="T224" s="516"/>
      <c r="U224" s="79"/>
      <c r="V224" s="78"/>
      <c r="W224" s="78"/>
      <c r="X224" s="78"/>
      <c r="Y224" s="78"/>
      <c r="Z224" s="78"/>
      <c r="AA224" s="78"/>
      <c r="AB224" s="78"/>
      <c r="AC224" s="83"/>
      <c r="AD224" s="726"/>
      <c r="AE224" s="726"/>
      <c r="AF224" s="727"/>
      <c r="AG224" s="95"/>
      <c r="AH224" s="108"/>
      <c r="AI224" s="95">
        <f>IF(Q224="",100,IF(Q224="Yes",1,IF(Q224="No",0,IF(Q224="Partial",0.5,IF(Q224="N/A",1.001)))))</f>
        <v>100</v>
      </c>
      <c r="AJ224" s="108"/>
      <c r="AK224" s="95"/>
    </row>
    <row r="225" spans="1:37" ht="13.5" customHeight="1">
      <c r="A225" s="463"/>
      <c r="B225" s="465"/>
      <c r="C225" s="172"/>
      <c r="D225" s="558" t="s">
        <v>1568</v>
      </c>
      <c r="E225" s="558"/>
      <c r="F225" s="558"/>
      <c r="G225" s="558"/>
      <c r="H225" s="558"/>
      <c r="I225" s="558"/>
      <c r="J225" s="558"/>
      <c r="K225" s="558"/>
      <c r="L225" s="558"/>
      <c r="M225" s="558"/>
      <c r="N225" s="559"/>
      <c r="O225" s="515"/>
      <c r="P225" s="516"/>
      <c r="Q225" s="542"/>
      <c r="R225" s="543"/>
      <c r="S225" s="515"/>
      <c r="T225" s="516"/>
      <c r="U225" s="475"/>
      <c r="V225" s="473"/>
      <c r="W225" s="473"/>
      <c r="X225" s="473"/>
      <c r="Y225" s="473"/>
      <c r="Z225" s="473"/>
      <c r="AA225" s="473"/>
      <c r="AB225" s="473"/>
      <c r="AC225" s="693"/>
      <c r="AD225" s="726"/>
      <c r="AE225" s="726"/>
      <c r="AF225" s="727"/>
      <c r="AG225" s="95"/>
      <c r="AH225" s="108"/>
      <c r="AI225" s="95">
        <f t="shared" ref="AI225:AI226" si="28">IF(Q225="",100,IF(Q225="Yes",1,IF(Q225="No",0,IF(Q225="Partial",0.5,IF(Q225="N/A",1.001)))))</f>
        <v>100</v>
      </c>
      <c r="AJ225" s="108"/>
      <c r="AK225" s="95"/>
    </row>
    <row r="226" spans="1:37" ht="13.5" customHeight="1">
      <c r="A226" s="463"/>
      <c r="B226" s="465"/>
      <c r="C226" s="172"/>
      <c r="D226" s="558" t="s">
        <v>299</v>
      </c>
      <c r="E226" s="558"/>
      <c r="F226" s="558"/>
      <c r="G226" s="558"/>
      <c r="H226" s="558"/>
      <c r="I226" s="558"/>
      <c r="J226" s="558"/>
      <c r="K226" s="558"/>
      <c r="L226" s="558"/>
      <c r="M226" s="558"/>
      <c r="N226" s="559"/>
      <c r="O226" s="515"/>
      <c r="P226" s="516"/>
      <c r="Q226" s="542"/>
      <c r="R226" s="543"/>
      <c r="S226" s="515"/>
      <c r="T226" s="516"/>
      <c r="U226" s="475"/>
      <c r="V226" s="473"/>
      <c r="W226" s="473"/>
      <c r="X226" s="473"/>
      <c r="Y226" s="473"/>
      <c r="Z226" s="473"/>
      <c r="AA226" s="473"/>
      <c r="AB226" s="473"/>
      <c r="AC226" s="693"/>
      <c r="AD226" s="726"/>
      <c r="AE226" s="726"/>
      <c r="AF226" s="727"/>
      <c r="AG226" s="95"/>
      <c r="AH226" s="108"/>
      <c r="AI226" s="95">
        <f t="shared" si="28"/>
        <v>100</v>
      </c>
      <c r="AJ226" s="108"/>
      <c r="AK226" s="95"/>
    </row>
    <row r="227" spans="1:37" ht="13.5" customHeight="1">
      <c r="A227" s="553"/>
      <c r="B227" s="596"/>
      <c r="C227" s="172"/>
      <c r="D227" s="807" t="s">
        <v>63</v>
      </c>
      <c r="E227" s="807"/>
      <c r="F227" s="807"/>
      <c r="G227" s="807"/>
      <c r="H227" s="807"/>
      <c r="I227" s="807"/>
      <c r="J227" s="807"/>
      <c r="K227" s="807"/>
      <c r="L227" s="807"/>
      <c r="M227" s="807"/>
      <c r="N227" s="808"/>
      <c r="O227" s="517"/>
      <c r="P227" s="518"/>
      <c r="Q227" s="542"/>
      <c r="R227" s="543"/>
      <c r="S227" s="517"/>
      <c r="T227" s="518"/>
      <c r="U227" s="475"/>
      <c r="V227" s="473"/>
      <c r="W227" s="473"/>
      <c r="X227" s="473"/>
      <c r="Y227" s="473"/>
      <c r="Z227" s="473"/>
      <c r="AA227" s="473"/>
      <c r="AB227" s="473"/>
      <c r="AC227" s="693"/>
      <c r="AD227" s="722"/>
      <c r="AE227" s="722"/>
      <c r="AF227" s="723"/>
      <c r="AG227" s="95"/>
      <c r="AH227" s="108"/>
      <c r="AI227" s="95">
        <f>IF(Q227="",100,IF(Q227="Yes",1,IF(Q227="No",0,IF(Q227="Partial",0.5,IF(Q227="N/A",1.001)))))</f>
        <v>100</v>
      </c>
      <c r="AJ227" s="108">
        <f>SUM(AI223:AI227)</f>
        <v>500</v>
      </c>
      <c r="AK227" s="95"/>
    </row>
    <row r="228" spans="1:37" ht="13.5" customHeight="1">
      <c r="A228" s="536" t="s">
        <v>121</v>
      </c>
      <c r="B228" s="536"/>
      <c r="C228" s="536"/>
      <c r="D228" s="536"/>
      <c r="E228" s="536"/>
      <c r="F228" s="536"/>
      <c r="G228" s="536"/>
      <c r="H228" s="536"/>
      <c r="I228" s="536"/>
      <c r="J228" s="536"/>
      <c r="K228" s="536"/>
      <c r="L228" s="536"/>
      <c r="M228" s="536"/>
      <c r="N228" s="536"/>
      <c r="O228" s="529">
        <f>SUM(O221:P227)</f>
        <v>4</v>
      </c>
      <c r="P228" s="529"/>
      <c r="Q228" s="566"/>
      <c r="R228" s="567"/>
      <c r="S228" s="529">
        <f>SUM(S221:T227)</f>
        <v>0</v>
      </c>
      <c r="T228" s="529"/>
      <c r="U228" s="519"/>
      <c r="V228" s="519"/>
      <c r="W228" s="519"/>
      <c r="X228" s="519"/>
      <c r="Y228" s="519"/>
      <c r="Z228" s="519"/>
      <c r="AA228" s="519"/>
      <c r="AB228" s="519"/>
      <c r="AC228" s="519"/>
      <c r="AD228" s="593"/>
      <c r="AE228" s="593"/>
      <c r="AF228" s="593"/>
      <c r="AK228" s="208"/>
    </row>
    <row r="229" spans="1:37" ht="13.5" customHeight="1"/>
    <row r="230" spans="1:37" ht="13.5" customHeight="1">
      <c r="A230" s="498" t="s">
        <v>173</v>
      </c>
      <c r="B230" s="499"/>
      <c r="C230" s="499"/>
      <c r="D230" s="499"/>
      <c r="E230" s="499"/>
      <c r="F230" s="499"/>
      <c r="G230" s="499"/>
      <c r="H230" s="499"/>
      <c r="I230" s="499"/>
      <c r="J230" s="499"/>
      <c r="K230" s="499"/>
      <c r="L230" s="499"/>
      <c r="M230" s="499"/>
      <c r="N230" s="499"/>
      <c r="O230" s="499"/>
      <c r="P230" s="499"/>
      <c r="Q230" s="499"/>
      <c r="R230" s="499"/>
      <c r="S230" s="499"/>
      <c r="T230" s="499"/>
      <c r="U230" s="499"/>
      <c r="V230" s="499"/>
      <c r="W230" s="499"/>
      <c r="X230" s="499"/>
      <c r="Y230" s="499"/>
      <c r="Z230" s="499"/>
      <c r="AA230" s="499"/>
      <c r="AB230" s="499"/>
      <c r="AC230" s="499"/>
      <c r="AD230" s="499"/>
      <c r="AE230" s="499"/>
      <c r="AF230" s="500"/>
    </row>
    <row r="231" spans="1:37" ht="13.5" customHeight="1">
      <c r="A231" s="615" t="s">
        <v>174</v>
      </c>
      <c r="B231" s="616"/>
      <c r="C231" s="616"/>
      <c r="D231" s="616"/>
      <c r="E231" s="616"/>
      <c r="F231" s="616"/>
      <c r="G231" s="616"/>
      <c r="H231" s="616"/>
      <c r="I231" s="616"/>
      <c r="J231" s="616"/>
      <c r="K231" s="616"/>
      <c r="L231" s="616"/>
      <c r="M231" s="616"/>
      <c r="N231" s="616"/>
      <c r="O231" s="616"/>
      <c r="P231" s="616"/>
      <c r="Q231" s="616"/>
      <c r="R231" s="616"/>
      <c r="S231" s="616"/>
      <c r="T231" s="616"/>
      <c r="U231" s="616"/>
      <c r="V231" s="616"/>
      <c r="W231" s="616"/>
      <c r="X231" s="616"/>
      <c r="Y231" s="616"/>
      <c r="Z231" s="616"/>
      <c r="AA231" s="616"/>
      <c r="AB231" s="616"/>
      <c r="AC231" s="616"/>
      <c r="AD231" s="616"/>
      <c r="AE231" s="616"/>
      <c r="AF231" s="617"/>
    </row>
    <row r="232" spans="1:37" ht="13.5" customHeight="1"/>
    <row r="233" spans="1:37" ht="13.5" customHeight="1">
      <c r="A233" s="498" t="s">
        <v>179</v>
      </c>
      <c r="B233" s="499"/>
      <c r="C233" s="499"/>
      <c r="D233" s="499"/>
      <c r="E233" s="499"/>
      <c r="F233" s="499"/>
      <c r="G233" s="499"/>
      <c r="H233" s="499"/>
      <c r="I233" s="499"/>
      <c r="J233" s="499"/>
      <c r="K233" s="499"/>
      <c r="L233" s="499"/>
      <c r="M233" s="499"/>
      <c r="N233" s="499"/>
      <c r="O233" s="499"/>
      <c r="P233" s="499"/>
      <c r="Q233" s="499"/>
      <c r="R233" s="499"/>
      <c r="S233" s="499"/>
      <c r="T233" s="499"/>
      <c r="U233" s="499"/>
      <c r="V233" s="499"/>
      <c r="W233" s="499"/>
      <c r="X233" s="499"/>
      <c r="Y233" s="499"/>
      <c r="Z233" s="499"/>
      <c r="AA233" s="499"/>
      <c r="AB233" s="499"/>
      <c r="AC233" s="499"/>
      <c r="AD233" s="499"/>
      <c r="AE233" s="499"/>
      <c r="AF233" s="500"/>
    </row>
    <row r="234" spans="1:37" ht="13.5" customHeight="1">
      <c r="A234" s="615" t="s">
        <v>180</v>
      </c>
      <c r="B234" s="616"/>
      <c r="C234" s="616"/>
      <c r="D234" s="616"/>
      <c r="E234" s="616"/>
      <c r="F234" s="616"/>
      <c r="G234" s="616"/>
      <c r="H234" s="616"/>
      <c r="I234" s="616"/>
      <c r="J234" s="616"/>
      <c r="K234" s="616"/>
      <c r="L234" s="616"/>
      <c r="M234" s="616"/>
      <c r="N234" s="616"/>
      <c r="O234" s="616"/>
      <c r="P234" s="616"/>
      <c r="Q234" s="616"/>
      <c r="R234" s="616"/>
      <c r="S234" s="616"/>
      <c r="T234" s="616"/>
      <c r="U234" s="616"/>
      <c r="V234" s="616"/>
      <c r="W234" s="616"/>
      <c r="X234" s="616"/>
      <c r="Y234" s="616"/>
      <c r="Z234" s="616"/>
      <c r="AA234" s="616"/>
      <c r="AB234" s="616"/>
      <c r="AC234" s="616"/>
      <c r="AD234" s="616"/>
      <c r="AE234" s="616"/>
      <c r="AF234" s="617"/>
    </row>
    <row r="235" spans="1:37" ht="13.5" customHeight="1">
      <c r="A235" s="519" t="s">
        <v>103</v>
      </c>
      <c r="B235" s="519"/>
      <c r="C235" s="453" t="s">
        <v>104</v>
      </c>
      <c r="D235" s="453"/>
      <c r="E235" s="453"/>
      <c r="F235" s="453"/>
      <c r="G235" s="453"/>
      <c r="H235" s="453"/>
      <c r="I235" s="453"/>
      <c r="J235" s="453"/>
      <c r="K235" s="453"/>
      <c r="L235" s="453"/>
      <c r="M235" s="453"/>
      <c r="N235" s="453"/>
      <c r="O235" s="519" t="s">
        <v>105</v>
      </c>
      <c r="P235" s="519"/>
      <c r="Q235" s="513" t="s">
        <v>106</v>
      </c>
      <c r="R235" s="514"/>
      <c r="S235" s="529" t="s">
        <v>107</v>
      </c>
      <c r="T235" s="529"/>
      <c r="U235" s="453" t="s">
        <v>108</v>
      </c>
      <c r="V235" s="453"/>
      <c r="W235" s="453"/>
      <c r="X235" s="453"/>
      <c r="Y235" s="453"/>
      <c r="Z235" s="453"/>
      <c r="AA235" s="453"/>
      <c r="AB235" s="453"/>
      <c r="AC235" s="453"/>
      <c r="AD235" s="519" t="s">
        <v>109</v>
      </c>
      <c r="AE235" s="519"/>
      <c r="AF235" s="519"/>
    </row>
    <row r="236" spans="1:37" ht="13.5" customHeight="1">
      <c r="A236" s="519"/>
      <c r="B236" s="519"/>
      <c r="C236" s="453"/>
      <c r="D236" s="453"/>
      <c r="E236" s="453"/>
      <c r="F236" s="453"/>
      <c r="G236" s="453"/>
      <c r="H236" s="453"/>
      <c r="I236" s="453"/>
      <c r="J236" s="453"/>
      <c r="K236" s="453"/>
      <c r="L236" s="453"/>
      <c r="M236" s="453"/>
      <c r="N236" s="453"/>
      <c r="O236" s="519"/>
      <c r="P236" s="519"/>
      <c r="Q236" s="517"/>
      <c r="R236" s="518"/>
      <c r="S236" s="529"/>
      <c r="T236" s="529"/>
      <c r="U236" s="453"/>
      <c r="V236" s="453"/>
      <c r="W236" s="453"/>
      <c r="X236" s="453"/>
      <c r="Y236" s="453"/>
      <c r="Z236" s="453"/>
      <c r="AA236" s="453"/>
      <c r="AB236" s="453"/>
      <c r="AC236" s="453"/>
      <c r="AD236" s="519"/>
      <c r="AE236" s="519"/>
      <c r="AF236" s="519"/>
    </row>
    <row r="237" spans="1:37" ht="40.5" customHeight="1">
      <c r="A237" s="893" t="s">
        <v>2020</v>
      </c>
      <c r="B237" s="893"/>
      <c r="C237" s="557" t="s">
        <v>2011</v>
      </c>
      <c r="D237" s="557"/>
      <c r="E237" s="557"/>
      <c r="F237" s="557"/>
      <c r="G237" s="557"/>
      <c r="H237" s="557"/>
      <c r="I237" s="557"/>
      <c r="J237" s="557"/>
      <c r="K237" s="557"/>
      <c r="L237" s="557"/>
      <c r="M237" s="557"/>
      <c r="N237" s="557"/>
      <c r="O237" s="513">
        <f>IF(Q237="N/A",0,IF(Q237="Answer all sub questions",3,IF(Q237="Yes",3,IF(Q237="Partial",3,IF(Q237="No",3,IF(Q237="",3))))))</f>
        <v>3</v>
      </c>
      <c r="P237" s="514"/>
      <c r="Q237" s="508" t="str">
        <f>IF(AJ251&gt;4,"Answer all sub questions",IF(AJ251=(3*1.001),"N/A",IF(AJ251&gt;=3,"Yes",IF(AJ251=2.002,"No",IF(AJ251=1.001,"No",IF(AJ251=0,"No",IF(AJ251&gt;=0.5,"Partial",IF(AJ251&lt;=2.5,"Partial"))))))))</f>
        <v>Answer all sub questions</v>
      </c>
      <c r="R237" s="509"/>
      <c r="S237" s="513">
        <f>IF(Q237="N/A",O237,IF(Q237="Answer all sub questions",0,IF(Q237="Yes",O237,IF(Q237="Partial",1,IF(Q237="No",0,IF(Q237="",0))))))</f>
        <v>0</v>
      </c>
      <c r="T237" s="514"/>
      <c r="U237" s="475"/>
      <c r="V237" s="473"/>
      <c r="W237" s="473"/>
      <c r="X237" s="473"/>
      <c r="Y237" s="473"/>
      <c r="Z237" s="473"/>
      <c r="AA237" s="473"/>
      <c r="AB237" s="473"/>
      <c r="AC237" s="474"/>
      <c r="AD237" s="771" t="s">
        <v>1327</v>
      </c>
      <c r="AE237" s="772"/>
      <c r="AF237" s="773"/>
      <c r="AH237" s="108"/>
      <c r="AJ237" s="108"/>
    </row>
    <row r="238" spans="1:37" ht="40.5" customHeight="1">
      <c r="A238" s="893"/>
      <c r="B238" s="894"/>
      <c r="C238" s="173"/>
      <c r="D238" s="896" t="s">
        <v>2012</v>
      </c>
      <c r="E238" s="896"/>
      <c r="F238" s="896"/>
      <c r="G238" s="896"/>
      <c r="H238" s="896"/>
      <c r="I238" s="896"/>
      <c r="J238" s="896"/>
      <c r="K238" s="896"/>
      <c r="L238" s="896"/>
      <c r="M238" s="896"/>
      <c r="N238" s="897"/>
      <c r="O238" s="515"/>
      <c r="P238" s="516"/>
      <c r="Q238" s="508" t="str">
        <f>IF(AJ241&gt;4,"Answer all sub questions",IF(AJ241=(3*1.001),"N/A",IF(AJ241&gt;=3,"Yes",IF(AJ241=2.002,"No",IF(AJ241=1.001,"No",IF(AJ241=0,"No",IF(AJ241&gt;=0.5,"Partial",IF(AJ241&lt;=2.5,"Partial"))))))))</f>
        <v>Answer all sub questions</v>
      </c>
      <c r="R238" s="509"/>
      <c r="S238" s="515"/>
      <c r="T238" s="516"/>
      <c r="U238" s="475"/>
      <c r="V238" s="473"/>
      <c r="W238" s="473"/>
      <c r="X238" s="473"/>
      <c r="Y238" s="473"/>
      <c r="Z238" s="473"/>
      <c r="AA238" s="473"/>
      <c r="AB238" s="473"/>
      <c r="AC238" s="474"/>
      <c r="AD238" s="774"/>
      <c r="AE238" s="775"/>
      <c r="AF238" s="776"/>
      <c r="AH238" s="108"/>
      <c r="AI238" s="95">
        <f>IF(Q238="Answer all sub questions",100,IF(Q238="Yes",1,IF(Q238="No",0,IF(Q238="Partial",0.5,IF(Q238="All N/A",1.001)))))</f>
        <v>100</v>
      </c>
      <c r="AJ238" s="108"/>
      <c r="AK238" s="208"/>
    </row>
    <row r="239" spans="1:37" ht="54" customHeight="1">
      <c r="A239" s="893"/>
      <c r="B239" s="894"/>
      <c r="C239" s="136"/>
      <c r="D239" s="217"/>
      <c r="E239" s="874" t="s">
        <v>2013</v>
      </c>
      <c r="F239" s="874"/>
      <c r="G239" s="874"/>
      <c r="H239" s="874"/>
      <c r="I239" s="874"/>
      <c r="J239" s="874"/>
      <c r="K239" s="874"/>
      <c r="L239" s="874"/>
      <c r="M239" s="874"/>
      <c r="N239" s="875"/>
      <c r="O239" s="515"/>
      <c r="P239" s="516"/>
      <c r="Q239" s="555"/>
      <c r="R239" s="556"/>
      <c r="S239" s="515"/>
      <c r="T239" s="516"/>
      <c r="U239" s="475"/>
      <c r="V239" s="473"/>
      <c r="W239" s="473"/>
      <c r="X239" s="473"/>
      <c r="Y239" s="473"/>
      <c r="Z239" s="473"/>
      <c r="AA239" s="473"/>
      <c r="AB239" s="473"/>
      <c r="AC239" s="474"/>
      <c r="AD239" s="774"/>
      <c r="AE239" s="775"/>
      <c r="AF239" s="776"/>
      <c r="AH239" s="108"/>
      <c r="AI239" s="95">
        <f t="shared" ref="AI239:AI251" si="29">IF(Q239="",100,IF(Q239="Yes",1,IF(Q239="No",0,IF(Q239="Partial",0.5,IF(Q239="N/A",1.001)))))</f>
        <v>100</v>
      </c>
      <c r="AJ239" s="108"/>
    </row>
    <row r="240" spans="1:37" ht="54.25" customHeight="1">
      <c r="A240" s="893"/>
      <c r="B240" s="894"/>
      <c r="C240" s="136"/>
      <c r="D240" s="217"/>
      <c r="E240" s="874" t="s">
        <v>2014</v>
      </c>
      <c r="F240" s="874"/>
      <c r="G240" s="874"/>
      <c r="H240" s="874"/>
      <c r="I240" s="874"/>
      <c r="J240" s="874"/>
      <c r="K240" s="874"/>
      <c r="L240" s="874"/>
      <c r="M240" s="874"/>
      <c r="N240" s="875"/>
      <c r="O240" s="515"/>
      <c r="P240" s="516"/>
      <c r="Q240" s="555"/>
      <c r="R240" s="556"/>
      <c r="S240" s="515"/>
      <c r="T240" s="516"/>
      <c r="U240" s="475"/>
      <c r="V240" s="473"/>
      <c r="W240" s="473"/>
      <c r="X240" s="473"/>
      <c r="Y240" s="473"/>
      <c r="Z240" s="473"/>
      <c r="AA240" s="473"/>
      <c r="AB240" s="473"/>
      <c r="AC240" s="474"/>
      <c r="AD240" s="774"/>
      <c r="AE240" s="775"/>
      <c r="AF240" s="776"/>
      <c r="AH240" s="108"/>
      <c r="AI240" s="95">
        <f t="shared" si="29"/>
        <v>100</v>
      </c>
      <c r="AJ240" s="108"/>
    </row>
    <row r="241" spans="1:37" ht="54.25" customHeight="1">
      <c r="A241" s="893"/>
      <c r="B241" s="893"/>
      <c r="C241" s="136"/>
      <c r="D241" s="217"/>
      <c r="E241" s="874" t="s">
        <v>2015</v>
      </c>
      <c r="F241" s="874"/>
      <c r="G241" s="874"/>
      <c r="H241" s="874"/>
      <c r="I241" s="874"/>
      <c r="J241" s="874"/>
      <c r="K241" s="874"/>
      <c r="L241" s="874"/>
      <c r="M241" s="874"/>
      <c r="N241" s="875"/>
      <c r="O241" s="515"/>
      <c r="P241" s="516"/>
      <c r="Q241" s="555"/>
      <c r="R241" s="556"/>
      <c r="S241" s="515"/>
      <c r="T241" s="516"/>
      <c r="U241" s="475"/>
      <c r="V241" s="473"/>
      <c r="W241" s="473"/>
      <c r="X241" s="473"/>
      <c r="Y241" s="473"/>
      <c r="Z241" s="473"/>
      <c r="AA241" s="473"/>
      <c r="AB241" s="473"/>
      <c r="AC241" s="474"/>
      <c r="AD241" s="774"/>
      <c r="AE241" s="775"/>
      <c r="AF241" s="776"/>
      <c r="AH241" s="108"/>
      <c r="AI241" s="95">
        <f t="shared" si="29"/>
        <v>100</v>
      </c>
      <c r="AJ241" s="122">
        <f>SUM(AI239:AI241)</f>
        <v>300</v>
      </c>
    </row>
    <row r="242" spans="1:37" ht="40.5" customHeight="1">
      <c r="A242" s="893"/>
      <c r="B242" s="893"/>
      <c r="C242" s="173"/>
      <c r="D242" s="558" t="s">
        <v>2016</v>
      </c>
      <c r="E242" s="558"/>
      <c r="F242" s="558"/>
      <c r="G242" s="558"/>
      <c r="H242" s="558"/>
      <c r="I242" s="558"/>
      <c r="J242" s="558"/>
      <c r="K242" s="558"/>
      <c r="L242" s="558"/>
      <c r="M242" s="558"/>
      <c r="N242" s="559"/>
      <c r="O242" s="515"/>
      <c r="P242" s="516"/>
      <c r="Q242" s="508" t="str">
        <f>IF(AJ250&gt;9,"Answer all sub questions",IF(AJ250=(8*1.001),"N/A",IF(AJ250&gt;=8,"Yes",IF(AJ250=7.007,"No",IF(AJ250=6.006,"No",IF(AJ250=5.005,"No",IF(AJ250=4.004,"No",IF(AJ250=3.003,"No",IF(AJ250=2.002,"No",IF(AJ250=1.001,"No",IF(AJ250=0,"No",IF(AJ250&gt;=0.5,"Partial",IF(AJ250&lt;=7.5,"Partial")))))))))))))</f>
        <v>Answer all sub questions</v>
      </c>
      <c r="R242" s="509"/>
      <c r="S242" s="515"/>
      <c r="T242" s="516"/>
      <c r="U242" s="475"/>
      <c r="V242" s="473"/>
      <c r="W242" s="473"/>
      <c r="X242" s="473"/>
      <c r="Y242" s="473"/>
      <c r="Z242" s="473"/>
      <c r="AA242" s="473"/>
      <c r="AB242" s="473"/>
      <c r="AC242" s="474"/>
      <c r="AD242" s="774"/>
      <c r="AE242" s="775"/>
      <c r="AF242" s="776"/>
      <c r="AH242" s="108"/>
      <c r="AI242" s="95">
        <f>IF(Q242="Answer all sub questions",100,IF(Q242="Yes",1,IF(Q242="No",0,IF(Q242="Partial",0.5,IF(Q242="All N/A",1.001)))))</f>
        <v>100</v>
      </c>
      <c r="AJ242" s="108"/>
      <c r="AK242" s="208"/>
    </row>
    <row r="243" spans="1:37" ht="13.75" customHeight="1">
      <c r="A243" s="893"/>
      <c r="B243" s="893"/>
      <c r="C243" s="136"/>
      <c r="D243" s="217"/>
      <c r="E243" s="924" t="s">
        <v>66</v>
      </c>
      <c r="F243" s="924"/>
      <c r="G243" s="924"/>
      <c r="H243" s="924"/>
      <c r="I243" s="924"/>
      <c r="J243" s="924"/>
      <c r="K243" s="924"/>
      <c r="L243" s="924"/>
      <c r="M243" s="924"/>
      <c r="N243" s="925"/>
      <c r="O243" s="515"/>
      <c r="P243" s="516"/>
      <c r="Q243" s="555"/>
      <c r="R243" s="556"/>
      <c r="S243" s="515"/>
      <c r="T243" s="516"/>
      <c r="U243" s="475"/>
      <c r="V243" s="473"/>
      <c r="W243" s="473"/>
      <c r="X243" s="473"/>
      <c r="Y243" s="473"/>
      <c r="Z243" s="473"/>
      <c r="AA243" s="473"/>
      <c r="AB243" s="473"/>
      <c r="AC243" s="474"/>
      <c r="AD243" s="774"/>
      <c r="AE243" s="775"/>
      <c r="AF243" s="776"/>
      <c r="AH243" s="108"/>
      <c r="AI243" s="95">
        <f t="shared" ref="AI243:AI250" si="30">IF(Q243="",100,IF(Q243="Yes",1,IF(Q243="No",0,IF(Q243="Partial",0.5,IF(Q243="N/A",1.001)))))</f>
        <v>100</v>
      </c>
      <c r="AJ243" s="108"/>
    </row>
    <row r="244" spans="1:37" ht="13.75" customHeight="1">
      <c r="A244" s="893"/>
      <c r="B244" s="893"/>
      <c r="C244" s="136"/>
      <c r="D244" s="217"/>
      <c r="E244" s="924" t="s">
        <v>67</v>
      </c>
      <c r="F244" s="924"/>
      <c r="G244" s="924"/>
      <c r="H244" s="924"/>
      <c r="I244" s="924"/>
      <c r="J244" s="924"/>
      <c r="K244" s="924"/>
      <c r="L244" s="924"/>
      <c r="M244" s="924"/>
      <c r="N244" s="925"/>
      <c r="O244" s="515"/>
      <c r="P244" s="516"/>
      <c r="Q244" s="555"/>
      <c r="R244" s="556"/>
      <c r="S244" s="515"/>
      <c r="T244" s="516"/>
      <c r="U244" s="475"/>
      <c r="V244" s="473"/>
      <c r="W244" s="473"/>
      <c r="X244" s="473"/>
      <c r="Y244" s="473"/>
      <c r="Z244" s="473"/>
      <c r="AA244" s="473"/>
      <c r="AB244" s="473"/>
      <c r="AC244" s="474"/>
      <c r="AD244" s="774"/>
      <c r="AE244" s="775"/>
      <c r="AF244" s="776"/>
      <c r="AH244" s="108"/>
      <c r="AI244" s="95">
        <f t="shared" ref="AI244:AI246" si="31">IF(Q244="",100,IF(Q244="Yes",1,IF(Q244="No",0,IF(Q244="Partial",0.5,IF(Q244="N/A",1.001)))))</f>
        <v>100</v>
      </c>
      <c r="AJ244" s="108"/>
    </row>
    <row r="245" spans="1:37" ht="13.75" customHeight="1">
      <c r="A245" s="893"/>
      <c r="B245" s="893"/>
      <c r="C245" s="136"/>
      <c r="D245" s="217"/>
      <c r="E245" s="924" t="s">
        <v>1701</v>
      </c>
      <c r="F245" s="924"/>
      <c r="G245" s="924"/>
      <c r="H245" s="924"/>
      <c r="I245" s="924"/>
      <c r="J245" s="924"/>
      <c r="K245" s="924"/>
      <c r="L245" s="924"/>
      <c r="M245" s="924"/>
      <c r="N245" s="925"/>
      <c r="O245" s="515"/>
      <c r="P245" s="516"/>
      <c r="Q245" s="555"/>
      <c r="R245" s="556"/>
      <c r="S245" s="515"/>
      <c r="T245" s="516"/>
      <c r="U245" s="475"/>
      <c r="V245" s="473"/>
      <c r="W245" s="473"/>
      <c r="X245" s="473"/>
      <c r="Y245" s="473"/>
      <c r="Z245" s="473"/>
      <c r="AA245" s="473"/>
      <c r="AB245" s="473"/>
      <c r="AC245" s="474"/>
      <c r="AD245" s="774"/>
      <c r="AE245" s="775"/>
      <c r="AF245" s="776"/>
      <c r="AH245" s="108"/>
      <c r="AI245" s="95">
        <f t="shared" si="31"/>
        <v>100</v>
      </c>
      <c r="AJ245" s="108"/>
    </row>
    <row r="246" spans="1:37" ht="13.75" customHeight="1">
      <c r="A246" s="893"/>
      <c r="B246" s="893"/>
      <c r="C246" s="136"/>
      <c r="D246" s="217"/>
      <c r="E246" s="924" t="s">
        <v>1885</v>
      </c>
      <c r="F246" s="924"/>
      <c r="G246" s="924"/>
      <c r="H246" s="924"/>
      <c r="I246" s="924"/>
      <c r="J246" s="924"/>
      <c r="K246" s="924"/>
      <c r="L246" s="924"/>
      <c r="M246" s="924"/>
      <c r="N246" s="925"/>
      <c r="O246" s="515"/>
      <c r="P246" s="516"/>
      <c r="Q246" s="555"/>
      <c r="R246" s="556"/>
      <c r="S246" s="515"/>
      <c r="T246" s="516"/>
      <c r="U246" s="475"/>
      <c r="V246" s="473"/>
      <c r="W246" s="473"/>
      <c r="X246" s="473"/>
      <c r="Y246" s="473"/>
      <c r="Z246" s="473"/>
      <c r="AA246" s="473"/>
      <c r="AB246" s="473"/>
      <c r="AC246" s="474"/>
      <c r="AD246" s="774"/>
      <c r="AE246" s="775"/>
      <c r="AF246" s="776"/>
      <c r="AH246" s="108"/>
      <c r="AI246" s="95">
        <f t="shared" si="31"/>
        <v>100</v>
      </c>
      <c r="AJ246" s="108"/>
    </row>
    <row r="247" spans="1:37" ht="13.75" customHeight="1">
      <c r="A247" s="893"/>
      <c r="B247" s="893"/>
      <c r="C247" s="136"/>
      <c r="D247" s="217"/>
      <c r="E247" s="924" t="s">
        <v>2017</v>
      </c>
      <c r="F247" s="924"/>
      <c r="G247" s="924"/>
      <c r="H247" s="924"/>
      <c r="I247" s="924"/>
      <c r="J247" s="924"/>
      <c r="K247" s="924"/>
      <c r="L247" s="924"/>
      <c r="M247" s="924"/>
      <c r="N247" s="925"/>
      <c r="O247" s="515"/>
      <c r="P247" s="516"/>
      <c r="Q247" s="555"/>
      <c r="R247" s="556"/>
      <c r="S247" s="515"/>
      <c r="T247" s="516"/>
      <c r="U247" s="475"/>
      <c r="V247" s="473"/>
      <c r="W247" s="473"/>
      <c r="X247" s="473"/>
      <c r="Y247" s="473"/>
      <c r="Z247" s="473"/>
      <c r="AA247" s="473"/>
      <c r="AB247" s="473"/>
      <c r="AC247" s="474"/>
      <c r="AD247" s="774"/>
      <c r="AE247" s="775"/>
      <c r="AF247" s="776"/>
      <c r="AH247" s="108"/>
      <c r="AI247" s="95">
        <f t="shared" si="30"/>
        <v>100</v>
      </c>
      <c r="AJ247" s="108"/>
    </row>
    <row r="248" spans="1:37" ht="13.75" customHeight="1">
      <c r="A248" s="893"/>
      <c r="B248" s="893"/>
      <c r="C248" s="136"/>
      <c r="D248" s="217"/>
      <c r="E248" s="924" t="s">
        <v>2018</v>
      </c>
      <c r="F248" s="924"/>
      <c r="G248" s="924"/>
      <c r="H248" s="924"/>
      <c r="I248" s="924"/>
      <c r="J248" s="924"/>
      <c r="K248" s="924"/>
      <c r="L248" s="924"/>
      <c r="M248" s="924"/>
      <c r="N248" s="925"/>
      <c r="O248" s="515"/>
      <c r="P248" s="516"/>
      <c r="Q248" s="555"/>
      <c r="R248" s="556"/>
      <c r="S248" s="515"/>
      <c r="T248" s="516"/>
      <c r="U248" s="475"/>
      <c r="V248" s="473"/>
      <c r="W248" s="473"/>
      <c r="X248" s="473"/>
      <c r="Y248" s="473"/>
      <c r="Z248" s="473"/>
      <c r="AA248" s="473"/>
      <c r="AB248" s="473"/>
      <c r="AC248" s="474"/>
      <c r="AD248" s="774"/>
      <c r="AE248" s="775"/>
      <c r="AF248" s="776"/>
      <c r="AH248" s="108"/>
      <c r="AI248" s="95">
        <f t="shared" ref="AI248:AI249" si="32">IF(Q248="",100,IF(Q248="Yes",1,IF(Q248="No",0,IF(Q248="Partial",0.5,IF(Q248="N/A",1.001)))))</f>
        <v>100</v>
      </c>
      <c r="AJ248" s="108"/>
    </row>
    <row r="249" spans="1:37" ht="13.75" customHeight="1">
      <c r="A249" s="893"/>
      <c r="B249" s="893"/>
      <c r="C249" s="136"/>
      <c r="D249" s="217"/>
      <c r="E249" s="924" t="s">
        <v>63</v>
      </c>
      <c r="F249" s="924"/>
      <c r="G249" s="924"/>
      <c r="H249" s="924"/>
      <c r="I249" s="924"/>
      <c r="J249" s="924"/>
      <c r="K249" s="924"/>
      <c r="L249" s="924"/>
      <c r="M249" s="924"/>
      <c r="N249" s="925"/>
      <c r="O249" s="515"/>
      <c r="P249" s="516"/>
      <c r="Q249" s="555"/>
      <c r="R249" s="556"/>
      <c r="S249" s="515"/>
      <c r="T249" s="516"/>
      <c r="U249" s="475"/>
      <c r="V249" s="473"/>
      <c r="W249" s="473"/>
      <c r="X249" s="473"/>
      <c r="Y249" s="473"/>
      <c r="Z249" s="473"/>
      <c r="AA249" s="473"/>
      <c r="AB249" s="473"/>
      <c r="AC249" s="474"/>
      <c r="AD249" s="774"/>
      <c r="AE249" s="775"/>
      <c r="AF249" s="776"/>
      <c r="AH249" s="108"/>
      <c r="AI249" s="95">
        <f t="shared" si="32"/>
        <v>100</v>
      </c>
      <c r="AJ249" s="108"/>
    </row>
    <row r="250" spans="1:37" ht="13.75" customHeight="1">
      <c r="A250" s="893"/>
      <c r="B250" s="893"/>
      <c r="C250" s="136"/>
      <c r="D250" s="217"/>
      <c r="E250" s="924" t="s">
        <v>1887</v>
      </c>
      <c r="F250" s="924"/>
      <c r="G250" s="924"/>
      <c r="H250" s="924"/>
      <c r="I250" s="924"/>
      <c r="J250" s="924"/>
      <c r="K250" s="924"/>
      <c r="L250" s="924"/>
      <c r="M250" s="924"/>
      <c r="N250" s="925"/>
      <c r="O250" s="515"/>
      <c r="P250" s="516"/>
      <c r="Q250" s="555"/>
      <c r="R250" s="556"/>
      <c r="S250" s="515"/>
      <c r="T250" s="516"/>
      <c r="U250" s="475"/>
      <c r="V250" s="473"/>
      <c r="W250" s="473"/>
      <c r="X250" s="473"/>
      <c r="Y250" s="473"/>
      <c r="Z250" s="473"/>
      <c r="AA250" s="473"/>
      <c r="AB250" s="473"/>
      <c r="AC250" s="474"/>
      <c r="AD250" s="774"/>
      <c r="AE250" s="775"/>
      <c r="AF250" s="776"/>
      <c r="AH250" s="108"/>
      <c r="AI250" s="95">
        <f t="shared" si="30"/>
        <v>100</v>
      </c>
      <c r="AJ250" s="122">
        <f>SUM(AI243:AI250)</f>
        <v>800</v>
      </c>
    </row>
    <row r="251" spans="1:37" ht="27" customHeight="1">
      <c r="A251" s="893"/>
      <c r="B251" s="893"/>
      <c r="C251" s="124"/>
      <c r="D251" s="891" t="s">
        <v>2019</v>
      </c>
      <c r="E251" s="891"/>
      <c r="F251" s="891"/>
      <c r="G251" s="891"/>
      <c r="H251" s="891"/>
      <c r="I251" s="891"/>
      <c r="J251" s="891"/>
      <c r="K251" s="891"/>
      <c r="L251" s="891"/>
      <c r="M251" s="891"/>
      <c r="N251" s="892"/>
      <c r="O251" s="517"/>
      <c r="P251" s="518"/>
      <c r="Q251" s="555"/>
      <c r="R251" s="556"/>
      <c r="S251" s="517"/>
      <c r="T251" s="518"/>
      <c r="U251" s="475"/>
      <c r="V251" s="473"/>
      <c r="W251" s="473"/>
      <c r="X251" s="473"/>
      <c r="Y251" s="473"/>
      <c r="Z251" s="473"/>
      <c r="AA251" s="473"/>
      <c r="AB251" s="473"/>
      <c r="AC251" s="474"/>
      <c r="AD251" s="777"/>
      <c r="AE251" s="778"/>
      <c r="AF251" s="779"/>
      <c r="AH251" s="108"/>
      <c r="AI251" s="95">
        <f t="shared" si="29"/>
        <v>100</v>
      </c>
      <c r="AJ251" s="122">
        <f>AI238+AI242+AI251</f>
        <v>300</v>
      </c>
      <c r="AK251" s="208"/>
    </row>
    <row r="252" spans="1:37" ht="13.5" customHeight="1">
      <c r="A252" s="536" t="s">
        <v>121</v>
      </c>
      <c r="B252" s="536"/>
      <c r="C252" s="536"/>
      <c r="D252" s="536"/>
      <c r="E252" s="536"/>
      <c r="F252" s="536"/>
      <c r="G252" s="536"/>
      <c r="H252" s="536"/>
      <c r="I252" s="536"/>
      <c r="J252" s="536"/>
      <c r="K252" s="536"/>
      <c r="L252" s="536"/>
      <c r="M252" s="536"/>
      <c r="N252" s="536"/>
      <c r="O252" s="529">
        <f>SUM(O237:P251)</f>
        <v>3</v>
      </c>
      <c r="P252" s="529"/>
      <c r="Q252" s="566"/>
      <c r="R252" s="567"/>
      <c r="S252" s="529">
        <f>SUM(S237:T251)</f>
        <v>0</v>
      </c>
      <c r="T252" s="529"/>
      <c r="U252" s="519"/>
      <c r="V252" s="519"/>
      <c r="W252" s="519"/>
      <c r="X252" s="519"/>
      <c r="Y252" s="519"/>
      <c r="Z252" s="519"/>
      <c r="AA252" s="519"/>
      <c r="AB252" s="519"/>
      <c r="AC252" s="519"/>
      <c r="AD252" s="453"/>
      <c r="AE252" s="453"/>
      <c r="AF252" s="453"/>
      <c r="AK252" s="95"/>
    </row>
    <row r="253" spans="1:37" ht="13.5" customHeight="1">
      <c r="AK253" s="95"/>
    </row>
    <row r="254" spans="1:37" ht="13.5" customHeight="1">
      <c r="A254" s="498" t="s">
        <v>181</v>
      </c>
      <c r="B254" s="499"/>
      <c r="C254" s="499"/>
      <c r="D254" s="499"/>
      <c r="E254" s="499"/>
      <c r="F254" s="499"/>
      <c r="G254" s="499"/>
      <c r="H254" s="499"/>
      <c r="I254" s="499"/>
      <c r="J254" s="499"/>
      <c r="K254" s="499"/>
      <c r="L254" s="499"/>
      <c r="M254" s="499"/>
      <c r="N254" s="499"/>
      <c r="O254" s="499"/>
      <c r="P254" s="499"/>
      <c r="Q254" s="499"/>
      <c r="R254" s="499"/>
      <c r="S254" s="499"/>
      <c r="T254" s="499"/>
      <c r="U254" s="499"/>
      <c r="V254" s="499"/>
      <c r="W254" s="499"/>
      <c r="X254" s="499"/>
      <c r="Y254" s="499"/>
      <c r="Z254" s="499"/>
      <c r="AA254" s="499"/>
      <c r="AB254" s="499"/>
      <c r="AC254" s="499"/>
      <c r="AD254" s="499"/>
      <c r="AE254" s="499"/>
      <c r="AF254" s="500"/>
      <c r="AK254" s="95"/>
    </row>
    <row r="255" spans="1:37" ht="13.5" customHeight="1">
      <c r="A255" s="615" t="s">
        <v>182</v>
      </c>
      <c r="B255" s="616"/>
      <c r="C255" s="616"/>
      <c r="D255" s="616"/>
      <c r="E255" s="616"/>
      <c r="F255" s="616"/>
      <c r="G255" s="616"/>
      <c r="H255" s="616"/>
      <c r="I255" s="616"/>
      <c r="J255" s="616"/>
      <c r="K255" s="616"/>
      <c r="L255" s="616"/>
      <c r="M255" s="616"/>
      <c r="N255" s="616"/>
      <c r="O255" s="616"/>
      <c r="P255" s="616"/>
      <c r="Q255" s="616"/>
      <c r="R255" s="616"/>
      <c r="S255" s="616"/>
      <c r="T255" s="616"/>
      <c r="U255" s="616"/>
      <c r="V255" s="616"/>
      <c r="W255" s="616"/>
      <c r="X255" s="616"/>
      <c r="Y255" s="616"/>
      <c r="Z255" s="616"/>
      <c r="AA255" s="616"/>
      <c r="AB255" s="616"/>
      <c r="AC255" s="616"/>
      <c r="AD255" s="616"/>
      <c r="AE255" s="616"/>
      <c r="AF255" s="617"/>
      <c r="AK255" s="95"/>
    </row>
    <row r="256" spans="1:37" ht="13.5" customHeight="1">
      <c r="A256" s="519" t="s">
        <v>103</v>
      </c>
      <c r="B256" s="519"/>
      <c r="C256" s="453" t="s">
        <v>104</v>
      </c>
      <c r="D256" s="453"/>
      <c r="E256" s="453"/>
      <c r="F256" s="453"/>
      <c r="G256" s="453"/>
      <c r="H256" s="453"/>
      <c r="I256" s="453"/>
      <c r="J256" s="453"/>
      <c r="K256" s="453"/>
      <c r="L256" s="453"/>
      <c r="M256" s="453"/>
      <c r="N256" s="453"/>
      <c r="O256" s="519" t="s">
        <v>105</v>
      </c>
      <c r="P256" s="519"/>
      <c r="Q256" s="513" t="s">
        <v>106</v>
      </c>
      <c r="R256" s="514"/>
      <c r="S256" s="529" t="s">
        <v>107</v>
      </c>
      <c r="T256" s="529"/>
      <c r="U256" s="453" t="s">
        <v>108</v>
      </c>
      <c r="V256" s="453"/>
      <c r="W256" s="453"/>
      <c r="X256" s="453"/>
      <c r="Y256" s="453"/>
      <c r="Z256" s="453"/>
      <c r="AA256" s="453"/>
      <c r="AB256" s="453"/>
      <c r="AC256" s="453"/>
      <c r="AD256" s="519" t="s">
        <v>109</v>
      </c>
      <c r="AE256" s="519"/>
      <c r="AF256" s="519"/>
      <c r="AK256" s="95"/>
    </row>
    <row r="257" spans="1:40" ht="13.5" customHeight="1">
      <c r="A257" s="519"/>
      <c r="B257" s="519"/>
      <c r="C257" s="453"/>
      <c r="D257" s="453"/>
      <c r="E257" s="453"/>
      <c r="F257" s="453"/>
      <c r="G257" s="453"/>
      <c r="H257" s="453"/>
      <c r="I257" s="453"/>
      <c r="J257" s="453"/>
      <c r="K257" s="453"/>
      <c r="L257" s="453"/>
      <c r="M257" s="453"/>
      <c r="N257" s="453"/>
      <c r="O257" s="519"/>
      <c r="P257" s="519"/>
      <c r="Q257" s="517"/>
      <c r="R257" s="518"/>
      <c r="S257" s="529"/>
      <c r="T257" s="529"/>
      <c r="U257" s="453"/>
      <c r="V257" s="453"/>
      <c r="W257" s="453"/>
      <c r="X257" s="453"/>
      <c r="Y257" s="453"/>
      <c r="Z257" s="453"/>
      <c r="AA257" s="453"/>
      <c r="AB257" s="453"/>
      <c r="AC257" s="453"/>
      <c r="AD257" s="519"/>
      <c r="AE257" s="519"/>
      <c r="AF257" s="519"/>
      <c r="AK257" s="95"/>
    </row>
    <row r="258" spans="1:40" ht="27" customHeight="1">
      <c r="A258" s="449" t="s">
        <v>2021</v>
      </c>
      <c r="B258" s="449"/>
      <c r="C258" s="889" t="s">
        <v>2022</v>
      </c>
      <c r="D258" s="889"/>
      <c r="E258" s="889"/>
      <c r="F258" s="889"/>
      <c r="G258" s="889"/>
      <c r="H258" s="889"/>
      <c r="I258" s="889"/>
      <c r="J258" s="889"/>
      <c r="K258" s="889"/>
      <c r="L258" s="889"/>
      <c r="M258" s="889"/>
      <c r="N258" s="889"/>
      <c r="O258" s="529">
        <f t="shared" ref="O258" si="33">IF(Q258="N/A",0,IF(Q258="Yes",2,IF(Q258="Partial",2,IF(Q258="No",2,IF(Q258="",2)))))</f>
        <v>2</v>
      </c>
      <c r="P258" s="529"/>
      <c r="Q258" s="542"/>
      <c r="R258" s="543"/>
      <c r="S258" s="529">
        <f>IF(Q258="N/A",O258,IF(Q258="Yes",O258,IF(Q258="Partial",1,IF(Q258="No",0,IF(Q258="",0)))))</f>
        <v>0</v>
      </c>
      <c r="T258" s="529"/>
      <c r="U258" s="485"/>
      <c r="V258" s="485"/>
      <c r="W258" s="485"/>
      <c r="X258" s="485"/>
      <c r="Y258" s="485"/>
      <c r="Z258" s="485"/>
      <c r="AA258" s="485"/>
      <c r="AB258" s="485"/>
      <c r="AC258" s="485"/>
      <c r="AD258" s="591" t="s">
        <v>1144</v>
      </c>
      <c r="AE258" s="591"/>
      <c r="AF258" s="591"/>
      <c r="AH258" s="108"/>
    </row>
    <row r="259" spans="1:40" ht="13.5" customHeight="1">
      <c r="A259" s="536" t="s">
        <v>121</v>
      </c>
      <c r="B259" s="536"/>
      <c r="C259" s="536"/>
      <c r="D259" s="536"/>
      <c r="E259" s="536"/>
      <c r="F259" s="536"/>
      <c r="G259" s="536"/>
      <c r="H259" s="536"/>
      <c r="I259" s="536"/>
      <c r="J259" s="536"/>
      <c r="K259" s="536"/>
      <c r="L259" s="536"/>
      <c r="M259" s="536"/>
      <c r="N259" s="536"/>
      <c r="O259" s="529">
        <f>SUM(O258:P258)</f>
        <v>2</v>
      </c>
      <c r="P259" s="529"/>
      <c r="Q259" s="566"/>
      <c r="R259" s="567"/>
      <c r="S259" s="529">
        <f>SUM(S258:T258)</f>
        <v>0</v>
      </c>
      <c r="T259" s="529"/>
      <c r="U259" s="519"/>
      <c r="V259" s="519"/>
      <c r="W259" s="519"/>
      <c r="X259" s="519"/>
      <c r="Y259" s="519"/>
      <c r="Z259" s="519"/>
      <c r="AA259" s="519"/>
      <c r="AB259" s="519"/>
      <c r="AC259" s="519"/>
      <c r="AD259" s="453"/>
      <c r="AE259" s="453"/>
      <c r="AF259" s="453"/>
      <c r="AK259" s="95"/>
    </row>
    <row r="260" spans="1:40" ht="13.5" customHeight="1"/>
    <row r="261" spans="1:40" ht="13.5" customHeight="1">
      <c r="A261" s="498" t="s">
        <v>186</v>
      </c>
      <c r="B261" s="499"/>
      <c r="C261" s="499"/>
      <c r="D261" s="499"/>
      <c r="E261" s="499"/>
      <c r="F261" s="499"/>
      <c r="G261" s="499"/>
      <c r="H261" s="499"/>
      <c r="I261" s="499"/>
      <c r="J261" s="499"/>
      <c r="K261" s="499"/>
      <c r="L261" s="499"/>
      <c r="M261" s="499"/>
      <c r="N261" s="499"/>
      <c r="O261" s="499"/>
      <c r="P261" s="499"/>
      <c r="Q261" s="499"/>
      <c r="R261" s="499"/>
      <c r="S261" s="499"/>
      <c r="T261" s="499"/>
      <c r="U261" s="499"/>
      <c r="V261" s="499"/>
      <c r="W261" s="499"/>
      <c r="X261" s="499"/>
      <c r="Y261" s="499"/>
      <c r="Z261" s="499"/>
      <c r="AA261" s="499"/>
      <c r="AB261" s="499"/>
      <c r="AC261" s="499"/>
      <c r="AD261" s="499"/>
      <c r="AE261" s="499"/>
      <c r="AF261" s="500"/>
    </row>
    <row r="262" spans="1:40" ht="13.5" customHeight="1">
      <c r="A262" s="458"/>
      <c r="B262" s="459"/>
      <c r="C262" s="458"/>
      <c r="D262" s="565"/>
      <c r="E262" s="565"/>
      <c r="F262" s="565"/>
      <c r="G262" s="565"/>
      <c r="H262" s="565"/>
      <c r="I262" s="565"/>
      <c r="J262" s="565"/>
      <c r="K262" s="565"/>
      <c r="L262" s="565"/>
      <c r="M262" s="565"/>
      <c r="N262" s="459"/>
      <c r="O262" s="529">
        <f>O259+O252+O228+O215+O123+O104+O94+O71</f>
        <v>78</v>
      </c>
      <c r="P262" s="529"/>
      <c r="Q262" s="566"/>
      <c r="R262" s="567"/>
      <c r="S262" s="529">
        <f>S259+S252+S228+S215+S123+S104+S94+S71</f>
        <v>0</v>
      </c>
      <c r="T262" s="529"/>
      <c r="U262" s="458"/>
      <c r="V262" s="565"/>
      <c r="W262" s="565"/>
      <c r="X262" s="565"/>
      <c r="Y262" s="565"/>
      <c r="Z262" s="565"/>
      <c r="AA262" s="565"/>
      <c r="AB262" s="565"/>
      <c r="AC262" s="565"/>
      <c r="AD262" s="565"/>
      <c r="AE262" s="565"/>
      <c r="AF262" s="459"/>
    </row>
    <row r="263" spans="1:40" ht="13.5" customHeight="1" thickBot="1"/>
    <row r="264" spans="1:40" s="139" customFormat="1" ht="19.5" customHeight="1">
      <c r="A264" s="434" t="s">
        <v>1321</v>
      </c>
      <c r="B264" s="435"/>
      <c r="C264" s="435"/>
      <c r="D264" s="435"/>
      <c r="E264" s="435"/>
      <c r="F264" s="436"/>
    </row>
    <row r="265" spans="1:40" ht="15.75" customHeight="1">
      <c r="A265" s="685" t="s">
        <v>1496</v>
      </c>
      <c r="B265" s="686"/>
      <c r="C265" s="686"/>
      <c r="D265" s="686"/>
      <c r="E265" s="686"/>
      <c r="F265" s="687"/>
      <c r="AG265" s="95"/>
      <c r="AK265" s="95"/>
      <c r="AM265" s="93"/>
      <c r="AN265" s="93"/>
    </row>
    <row r="266" spans="1:40" ht="15.75" customHeight="1">
      <c r="A266" s="437" t="s">
        <v>1322</v>
      </c>
      <c r="B266" s="438"/>
      <c r="C266" s="438"/>
      <c r="D266" s="438"/>
      <c r="E266" s="438"/>
      <c r="F266" s="439"/>
      <c r="AG266" s="95"/>
      <c r="AK266" s="95"/>
    </row>
    <row r="267" spans="1:40" ht="15.75" customHeight="1">
      <c r="A267" s="437" t="s">
        <v>1648</v>
      </c>
      <c r="B267" s="438"/>
      <c r="C267" s="438"/>
      <c r="D267" s="438"/>
      <c r="E267" s="438"/>
      <c r="F267" s="439"/>
      <c r="AG267" s="95"/>
      <c r="AK267" s="95"/>
    </row>
    <row r="268" spans="1:40" ht="15.75" customHeight="1">
      <c r="A268" s="437" t="s">
        <v>1323</v>
      </c>
      <c r="B268" s="438"/>
      <c r="C268" s="438"/>
      <c r="D268" s="438"/>
      <c r="E268" s="438"/>
      <c r="F268" s="439"/>
      <c r="AG268" s="95"/>
      <c r="AK268" s="95"/>
    </row>
    <row r="269" spans="1:40" ht="15.75" customHeight="1">
      <c r="A269" s="437" t="s">
        <v>1494</v>
      </c>
      <c r="B269" s="438"/>
      <c r="C269" s="438"/>
      <c r="D269" s="438"/>
      <c r="E269" s="438"/>
      <c r="F269" s="439"/>
      <c r="AG269" s="95"/>
      <c r="AK269" s="95"/>
    </row>
    <row r="270" spans="1:40" ht="15.75" customHeight="1" thickBot="1">
      <c r="A270" s="695" t="s">
        <v>1720</v>
      </c>
      <c r="B270" s="696"/>
      <c r="C270" s="696"/>
      <c r="D270" s="696"/>
      <c r="E270" s="696"/>
      <c r="F270" s="697"/>
      <c r="AG270" s="95"/>
      <c r="AK270" s="95"/>
    </row>
    <row r="271" spans="1:40" s="218" customFormat="1" ht="18" customHeight="1">
      <c r="AG271" s="219"/>
      <c r="AK271" s="219"/>
    </row>
    <row r="277" spans="33:37" hidden="1">
      <c r="AK277" s="95"/>
    </row>
    <row r="278" spans="33:37" hidden="1">
      <c r="AK278" s="95" t="s">
        <v>26</v>
      </c>
    </row>
    <row r="279" spans="33:37" hidden="1">
      <c r="AK279" s="95" t="s">
        <v>29</v>
      </c>
    </row>
    <row r="280" spans="33:37" hidden="1">
      <c r="AK280" s="95"/>
    </row>
    <row r="281" spans="33:37" hidden="1">
      <c r="AG281" s="95"/>
      <c r="AK281" s="95" t="s">
        <v>26</v>
      </c>
    </row>
    <row r="282" spans="33:37" hidden="1">
      <c r="AG282" s="95"/>
      <c r="AK282" s="95" t="s">
        <v>187</v>
      </c>
    </row>
    <row r="283" spans="33:37" hidden="1">
      <c r="AG283" s="95"/>
      <c r="AK283" s="95" t="s">
        <v>29</v>
      </c>
    </row>
    <row r="284" spans="33:37" hidden="1">
      <c r="AG284" s="95"/>
      <c r="AK284" s="95" t="s">
        <v>76</v>
      </c>
    </row>
    <row r="285" spans="33:37" hidden="1">
      <c r="AK285" s="95"/>
    </row>
    <row r="286" spans="33:37" hidden="1">
      <c r="AG286" s="95"/>
      <c r="AK286" s="95" t="s">
        <v>26</v>
      </c>
    </row>
    <row r="287" spans="33:37" hidden="1">
      <c r="AG287" s="95"/>
      <c r="AK287" s="95" t="s">
        <v>187</v>
      </c>
    </row>
    <row r="288" spans="33:37" hidden="1">
      <c r="AG288" s="95"/>
      <c r="AK288" s="95" t="s">
        <v>29</v>
      </c>
    </row>
    <row r="289" spans="33:37" hidden="1">
      <c r="AK289" s="95"/>
    </row>
    <row r="290" spans="33:37" hidden="1">
      <c r="AG290" s="95"/>
      <c r="AK290" s="95" t="s">
        <v>26</v>
      </c>
    </row>
    <row r="291" spans="33:37" hidden="1">
      <c r="AG291" s="95"/>
      <c r="AK291" s="95" t="s">
        <v>29</v>
      </c>
    </row>
    <row r="292" spans="33:37" hidden="1">
      <c r="AG292" s="95"/>
      <c r="AK292" s="95" t="s">
        <v>76</v>
      </c>
    </row>
  </sheetData>
  <sheetProtection algorithmName="SHA-512" hashValue="O3Mq9n4ZrcJRl58tM0WLQh6ZZF5rJzqp+NhwA9FpQuOVwHh8KRI2x38YcSUijSVh7d3tIF7lLIZuwMC9EwmAng==" saltValue="tl5pMNCFfFBpepoIOGB12w==" spinCount="100000" sheet="1" objects="1" scenarios="1"/>
  <mergeCells count="802">
    <mergeCell ref="AD189:AF192"/>
    <mergeCell ref="D190:N190"/>
    <mergeCell ref="Q190:R190"/>
    <mergeCell ref="U190:AC190"/>
    <mergeCell ref="D191:N191"/>
    <mergeCell ref="Q191:R191"/>
    <mergeCell ref="U191:AC191"/>
    <mergeCell ref="D192:N192"/>
    <mergeCell ref="Q192:R192"/>
    <mergeCell ref="U192:AC192"/>
    <mergeCell ref="D183:N183"/>
    <mergeCell ref="Q183:R183"/>
    <mergeCell ref="U183:AC183"/>
    <mergeCell ref="D184:N184"/>
    <mergeCell ref="Q184:R184"/>
    <mergeCell ref="U184:AC184"/>
    <mergeCell ref="A189:B192"/>
    <mergeCell ref="C189:N189"/>
    <mergeCell ref="O189:P192"/>
    <mergeCell ref="Q189:R189"/>
    <mergeCell ref="S189:T192"/>
    <mergeCell ref="U189:AC189"/>
    <mergeCell ref="A180:B188"/>
    <mergeCell ref="C180:N180"/>
    <mergeCell ref="O180:P188"/>
    <mergeCell ref="Q180:R180"/>
    <mergeCell ref="S180:T188"/>
    <mergeCell ref="U180:AC180"/>
    <mergeCell ref="Q178:R178"/>
    <mergeCell ref="U178:AC178"/>
    <mergeCell ref="D179:N179"/>
    <mergeCell ref="Q179:R179"/>
    <mergeCell ref="U179:AC179"/>
    <mergeCell ref="AD180:AF188"/>
    <mergeCell ref="D181:N181"/>
    <mergeCell ref="Q181:R181"/>
    <mergeCell ref="U181:AC181"/>
    <mergeCell ref="D185:N185"/>
    <mergeCell ref="Q185:R185"/>
    <mergeCell ref="U185:AC185"/>
    <mergeCell ref="D186:N186"/>
    <mergeCell ref="Q186:R186"/>
    <mergeCell ref="U186:AC186"/>
    <mergeCell ref="D187:N187"/>
    <mergeCell ref="Q187:R187"/>
    <mergeCell ref="U187:AC187"/>
    <mergeCell ref="D188:N188"/>
    <mergeCell ref="Q188:R188"/>
    <mergeCell ref="U188:AC188"/>
    <mergeCell ref="D182:N182"/>
    <mergeCell ref="Q182:R182"/>
    <mergeCell ref="U182:AC182"/>
    <mergeCell ref="A166:B168"/>
    <mergeCell ref="C166:N166"/>
    <mergeCell ref="O166:P168"/>
    <mergeCell ref="Q166:R166"/>
    <mergeCell ref="S166:T168"/>
    <mergeCell ref="U166:AC166"/>
    <mergeCell ref="A170:B175"/>
    <mergeCell ref="C170:N170"/>
    <mergeCell ref="O170:P175"/>
    <mergeCell ref="Q170:R170"/>
    <mergeCell ref="S170:T175"/>
    <mergeCell ref="U170:AC170"/>
    <mergeCell ref="D171:N171"/>
    <mergeCell ref="Q171:R171"/>
    <mergeCell ref="U171:AC171"/>
    <mergeCell ref="D172:N172"/>
    <mergeCell ref="Q172:R172"/>
    <mergeCell ref="U172:AC172"/>
    <mergeCell ref="D173:N173"/>
    <mergeCell ref="Q173:R173"/>
    <mergeCell ref="U173:AC173"/>
    <mergeCell ref="D175:N175"/>
    <mergeCell ref="Q175:R175"/>
    <mergeCell ref="U175:AC175"/>
    <mergeCell ref="AD166:AF168"/>
    <mergeCell ref="D167:N167"/>
    <mergeCell ref="Q167:R167"/>
    <mergeCell ref="U167:AC167"/>
    <mergeCell ref="D168:N168"/>
    <mergeCell ref="Q168:R168"/>
    <mergeCell ref="U168:AC168"/>
    <mergeCell ref="D163:N163"/>
    <mergeCell ref="Q163:R163"/>
    <mergeCell ref="U163:AC163"/>
    <mergeCell ref="D164:N164"/>
    <mergeCell ref="Q164:R164"/>
    <mergeCell ref="U164:AC164"/>
    <mergeCell ref="D165:N165"/>
    <mergeCell ref="Q165:R165"/>
    <mergeCell ref="U165:AC165"/>
    <mergeCell ref="A160:AF160"/>
    <mergeCell ref="A159:B159"/>
    <mergeCell ref="C159:N159"/>
    <mergeCell ref="O159:P159"/>
    <mergeCell ref="Q159:R159"/>
    <mergeCell ref="S159:T159"/>
    <mergeCell ref="U159:AC159"/>
    <mergeCell ref="AD159:AF159"/>
    <mergeCell ref="A158:B158"/>
    <mergeCell ref="C158:N158"/>
    <mergeCell ref="O158:P158"/>
    <mergeCell ref="Q158:R158"/>
    <mergeCell ref="S158:T158"/>
    <mergeCell ref="U158:AC158"/>
    <mergeCell ref="AD158:AF158"/>
    <mergeCell ref="A109:AF109"/>
    <mergeCell ref="A110:AF110"/>
    <mergeCell ref="U154:AC154"/>
    <mergeCell ref="D155:N155"/>
    <mergeCell ref="Q155:R155"/>
    <mergeCell ref="U155:AC155"/>
    <mergeCell ref="D156:N156"/>
    <mergeCell ref="Q156:R156"/>
    <mergeCell ref="U156:AC156"/>
    <mergeCell ref="A112:AF112"/>
    <mergeCell ref="A113:AF113"/>
    <mergeCell ref="A114:B115"/>
    <mergeCell ref="C114:N115"/>
    <mergeCell ref="O114:P115"/>
    <mergeCell ref="Q114:R115"/>
    <mergeCell ref="S114:T115"/>
    <mergeCell ref="U114:AC115"/>
    <mergeCell ref="AD114:AF115"/>
    <mergeCell ref="Q118:R118"/>
    <mergeCell ref="U118:AC118"/>
    <mergeCell ref="AD116:AF122"/>
    <mergeCell ref="D117:N117"/>
    <mergeCell ref="U117:AC117"/>
    <mergeCell ref="D122:N122"/>
    <mergeCell ref="AD80:AF87"/>
    <mergeCell ref="D81:N81"/>
    <mergeCell ref="A100:B102"/>
    <mergeCell ref="D118:N118"/>
    <mergeCell ref="D120:N120"/>
    <mergeCell ref="Q120:R120"/>
    <mergeCell ref="U120:AC120"/>
    <mergeCell ref="D121:N121"/>
    <mergeCell ref="Q121:R121"/>
    <mergeCell ref="U121:AC121"/>
    <mergeCell ref="D119:N119"/>
    <mergeCell ref="Q119:R119"/>
    <mergeCell ref="U119:AC119"/>
    <mergeCell ref="D101:N101"/>
    <mergeCell ref="O100:P102"/>
    <mergeCell ref="S100:T102"/>
    <mergeCell ref="A103:B103"/>
    <mergeCell ref="C103:N103"/>
    <mergeCell ref="O103:P103"/>
    <mergeCell ref="Q103:R103"/>
    <mergeCell ref="S103:T103"/>
    <mergeCell ref="U103:AC103"/>
    <mergeCell ref="A106:AF106"/>
    <mergeCell ref="A107:AF107"/>
    <mergeCell ref="C8:F8"/>
    <mergeCell ref="C9:F9"/>
    <mergeCell ref="C10:F10"/>
    <mergeCell ref="C11:F11"/>
    <mergeCell ref="AD100:AF102"/>
    <mergeCell ref="D66:N66"/>
    <mergeCell ref="Q66:R66"/>
    <mergeCell ref="U66:AC66"/>
    <mergeCell ref="D67:N67"/>
    <mergeCell ref="Q67:R67"/>
    <mergeCell ref="U67:AC67"/>
    <mergeCell ref="D68:N68"/>
    <mergeCell ref="Q68:R68"/>
    <mergeCell ref="U68:AC68"/>
    <mergeCell ref="A76:AF76"/>
    <mergeCell ref="A77:AF77"/>
    <mergeCell ref="A78:B79"/>
    <mergeCell ref="C78:N79"/>
    <mergeCell ref="O78:P79"/>
    <mergeCell ref="Q78:R79"/>
    <mergeCell ref="S78:T79"/>
    <mergeCell ref="U78:AC79"/>
    <mergeCell ref="AD78:AF79"/>
    <mergeCell ref="D86:N86"/>
    <mergeCell ref="J35:J36"/>
    <mergeCell ref="K35:K36"/>
    <mergeCell ref="L35:L36"/>
    <mergeCell ref="C25:F25"/>
    <mergeCell ref="D65:N65"/>
    <mergeCell ref="Q65:R65"/>
    <mergeCell ref="U65:AC65"/>
    <mergeCell ref="B3:O3"/>
    <mergeCell ref="Q3:AF3"/>
    <mergeCell ref="Q5:AF5"/>
    <mergeCell ref="Q6:AF7"/>
    <mergeCell ref="Q15:AF16"/>
    <mergeCell ref="Q24:AF25"/>
    <mergeCell ref="B37:C37"/>
    <mergeCell ref="B4:F4"/>
    <mergeCell ref="G4:J4"/>
    <mergeCell ref="K4:N4"/>
    <mergeCell ref="B5:F5"/>
    <mergeCell ref="B6:O6"/>
    <mergeCell ref="B15:O15"/>
    <mergeCell ref="B24:O24"/>
    <mergeCell ref="B33:F33"/>
    <mergeCell ref="B34:F34"/>
    <mergeCell ref="C7:F7"/>
    <mergeCell ref="C17:F17"/>
    <mergeCell ref="C18:F18"/>
    <mergeCell ref="C19:F19"/>
    <mergeCell ref="C20:F20"/>
    <mergeCell ref="C12:F12"/>
    <mergeCell ref="C13:F13"/>
    <mergeCell ref="T37:V37"/>
    <mergeCell ref="Q27:U28"/>
    <mergeCell ref="Q29:T29"/>
    <mergeCell ref="Q30:T30"/>
    <mergeCell ref="Q31:T31"/>
    <mergeCell ref="Q32:T32"/>
    <mergeCell ref="Q33:T33"/>
    <mergeCell ref="Q34:T34"/>
    <mergeCell ref="Q35:T35"/>
    <mergeCell ref="Q36:T36"/>
    <mergeCell ref="B35:F36"/>
    <mergeCell ref="C29:F29"/>
    <mergeCell ref="C30:F30"/>
    <mergeCell ref="C31:F31"/>
    <mergeCell ref="C32:F32"/>
    <mergeCell ref="G35:G36"/>
    <mergeCell ref="H35:H36"/>
    <mergeCell ref="I35:I36"/>
    <mergeCell ref="A1:AF1"/>
    <mergeCell ref="A2:AF2"/>
    <mergeCell ref="B39:N40"/>
    <mergeCell ref="P40:AF42"/>
    <mergeCell ref="B41:N45"/>
    <mergeCell ref="A47:AF47"/>
    <mergeCell ref="A48:AF48"/>
    <mergeCell ref="A49:B50"/>
    <mergeCell ref="C49:N50"/>
    <mergeCell ref="O49:P50"/>
    <mergeCell ref="Q49:R50"/>
    <mergeCell ref="S49:T50"/>
    <mergeCell ref="AD49:AF50"/>
    <mergeCell ref="U49:AC50"/>
    <mergeCell ref="C26:F26"/>
    <mergeCell ref="C27:F27"/>
    <mergeCell ref="C28:F28"/>
    <mergeCell ref="M35:M36"/>
    <mergeCell ref="N35:N36"/>
    <mergeCell ref="C21:F21"/>
    <mergeCell ref="C22:F22"/>
    <mergeCell ref="C23:F23"/>
    <mergeCell ref="C14:F14"/>
    <mergeCell ref="C16:F16"/>
    <mergeCell ref="A51:B57"/>
    <mergeCell ref="C51:N51"/>
    <mergeCell ref="O51:P57"/>
    <mergeCell ref="Q51:R51"/>
    <mergeCell ref="S51:T57"/>
    <mergeCell ref="U51:AC51"/>
    <mergeCell ref="AD51:AF57"/>
    <mergeCell ref="D52:N52"/>
    <mergeCell ref="Q52:R52"/>
    <mergeCell ref="U52:AC52"/>
    <mergeCell ref="D53:N53"/>
    <mergeCell ref="Q53:R53"/>
    <mergeCell ref="U53:AC53"/>
    <mergeCell ref="D54:N54"/>
    <mergeCell ref="Q54:R54"/>
    <mergeCell ref="U54:AC54"/>
    <mergeCell ref="Q57:R57"/>
    <mergeCell ref="D57:N57"/>
    <mergeCell ref="U57:AC57"/>
    <mergeCell ref="D55:N55"/>
    <mergeCell ref="Q55:R55"/>
    <mergeCell ref="U55:AC55"/>
    <mergeCell ref="D56:N56"/>
    <mergeCell ref="Q56:R56"/>
    <mergeCell ref="U56:AC56"/>
    <mergeCell ref="AD58:AF59"/>
    <mergeCell ref="C59:N59"/>
    <mergeCell ref="A60:B70"/>
    <mergeCell ref="C60:N60"/>
    <mergeCell ref="O60:P70"/>
    <mergeCell ref="Q60:R60"/>
    <mergeCell ref="S60:T70"/>
    <mergeCell ref="U60:AC60"/>
    <mergeCell ref="AD60:AF70"/>
    <mergeCell ref="D61:N61"/>
    <mergeCell ref="A58:B59"/>
    <mergeCell ref="C58:N58"/>
    <mergeCell ref="O58:P59"/>
    <mergeCell ref="Q58:R59"/>
    <mergeCell ref="S58:T59"/>
    <mergeCell ref="U58:AC59"/>
    <mergeCell ref="D64:N64"/>
    <mergeCell ref="Q64:R64"/>
    <mergeCell ref="U64:AC64"/>
    <mergeCell ref="D70:N70"/>
    <mergeCell ref="Q70:R70"/>
    <mergeCell ref="U70:AC70"/>
    <mergeCell ref="Q61:R61"/>
    <mergeCell ref="U61:AC61"/>
    <mergeCell ref="D62:N62"/>
    <mergeCell ref="Q62:R62"/>
    <mergeCell ref="U62:AC62"/>
    <mergeCell ref="D63:N63"/>
    <mergeCell ref="Q63:R63"/>
    <mergeCell ref="U63:AC63"/>
    <mergeCell ref="D69:N69"/>
    <mergeCell ref="Q69:R69"/>
    <mergeCell ref="U69:AC69"/>
    <mergeCell ref="A71:B71"/>
    <mergeCell ref="C71:N71"/>
    <mergeCell ref="O71:P71"/>
    <mergeCell ref="Q71:R71"/>
    <mergeCell ref="S71:T71"/>
    <mergeCell ref="U71:AC71"/>
    <mergeCell ref="AD71:AF71"/>
    <mergeCell ref="A73:AF73"/>
    <mergeCell ref="A74:AF74"/>
    <mergeCell ref="Q83:R83"/>
    <mergeCell ref="U83:AC83"/>
    <mergeCell ref="C80:N80"/>
    <mergeCell ref="O80:P87"/>
    <mergeCell ref="Q80:R80"/>
    <mergeCell ref="S80:T87"/>
    <mergeCell ref="U80:AC80"/>
    <mergeCell ref="D84:N84"/>
    <mergeCell ref="C87:N87"/>
    <mergeCell ref="Q87:R87"/>
    <mergeCell ref="U87:AC87"/>
    <mergeCell ref="Q86:R86"/>
    <mergeCell ref="U86:AC86"/>
    <mergeCell ref="A88:B93"/>
    <mergeCell ref="C88:N88"/>
    <mergeCell ref="O88:P93"/>
    <mergeCell ref="Q88:R88"/>
    <mergeCell ref="S88:T93"/>
    <mergeCell ref="U88:AC88"/>
    <mergeCell ref="A80:B87"/>
    <mergeCell ref="Q84:R84"/>
    <mergeCell ref="U84:AC84"/>
    <mergeCell ref="D85:N85"/>
    <mergeCell ref="D92:N92"/>
    <mergeCell ref="Q92:R92"/>
    <mergeCell ref="U92:AC92"/>
    <mergeCell ref="C93:N93"/>
    <mergeCell ref="Q93:R93"/>
    <mergeCell ref="U93:AC93"/>
    <mergeCell ref="Q85:R85"/>
    <mergeCell ref="U85:AC85"/>
    <mergeCell ref="Q81:R81"/>
    <mergeCell ref="U81:AC81"/>
    <mergeCell ref="D82:N82"/>
    <mergeCell ref="Q82:R82"/>
    <mergeCell ref="U82:AC82"/>
    <mergeCell ref="D83:N83"/>
    <mergeCell ref="AD88:AF93"/>
    <mergeCell ref="D89:N89"/>
    <mergeCell ref="Q89:R89"/>
    <mergeCell ref="U89:AC89"/>
    <mergeCell ref="D90:N90"/>
    <mergeCell ref="Q90:R90"/>
    <mergeCell ref="D91:N91"/>
    <mergeCell ref="Q91:R91"/>
    <mergeCell ref="U91:AC91"/>
    <mergeCell ref="AD94:AF94"/>
    <mergeCell ref="A96:AF96"/>
    <mergeCell ref="A97:AF97"/>
    <mergeCell ref="A98:B99"/>
    <mergeCell ref="C98:N99"/>
    <mergeCell ref="O98:P99"/>
    <mergeCell ref="Q98:R99"/>
    <mergeCell ref="S98:T99"/>
    <mergeCell ref="U98:AC99"/>
    <mergeCell ref="AD98:AF99"/>
    <mergeCell ref="A94:B94"/>
    <mergeCell ref="C94:N94"/>
    <mergeCell ref="O94:P94"/>
    <mergeCell ref="Q94:R94"/>
    <mergeCell ref="S94:T94"/>
    <mergeCell ref="U94:AC94"/>
    <mergeCell ref="AD103:AF103"/>
    <mergeCell ref="C100:N100"/>
    <mergeCell ref="Q100:R100"/>
    <mergeCell ref="U100:AC100"/>
    <mergeCell ref="D102:N102"/>
    <mergeCell ref="Q101:R101"/>
    <mergeCell ref="U101:AC101"/>
    <mergeCell ref="Q102:R102"/>
    <mergeCell ref="A104:B104"/>
    <mergeCell ref="C104:N104"/>
    <mergeCell ref="O104:P104"/>
    <mergeCell ref="Q104:R104"/>
    <mergeCell ref="S104:T104"/>
    <mergeCell ref="U104:AC104"/>
    <mergeCell ref="AD104:AF104"/>
    <mergeCell ref="Q122:R122"/>
    <mergeCell ref="U122:AC122"/>
    <mergeCell ref="A116:B122"/>
    <mergeCell ref="C116:N116"/>
    <mergeCell ref="O116:P122"/>
    <mergeCell ref="Q116:R116"/>
    <mergeCell ref="S116:T122"/>
    <mergeCell ref="U116:AC116"/>
    <mergeCell ref="Q117:R117"/>
    <mergeCell ref="D131:AC131"/>
    <mergeCell ref="U133:AC133"/>
    <mergeCell ref="U132:AC132"/>
    <mergeCell ref="D132:N132"/>
    <mergeCell ref="O132:P133"/>
    <mergeCell ref="S132:T133"/>
    <mergeCell ref="D133:N133"/>
    <mergeCell ref="AD123:AF123"/>
    <mergeCell ref="A125:AF125"/>
    <mergeCell ref="A126:AF126"/>
    <mergeCell ref="A127:B128"/>
    <mergeCell ref="C127:N128"/>
    <mergeCell ref="O127:P128"/>
    <mergeCell ref="Q127:R128"/>
    <mergeCell ref="S127:T128"/>
    <mergeCell ref="U127:AC128"/>
    <mergeCell ref="AD127:AF128"/>
    <mergeCell ref="A123:B123"/>
    <mergeCell ref="C123:N123"/>
    <mergeCell ref="O123:P123"/>
    <mergeCell ref="Q123:R123"/>
    <mergeCell ref="S123:T123"/>
    <mergeCell ref="U123:AC123"/>
    <mergeCell ref="U135:AC135"/>
    <mergeCell ref="Q136:R136"/>
    <mergeCell ref="D134:AC134"/>
    <mergeCell ref="D135:N135"/>
    <mergeCell ref="O135:P136"/>
    <mergeCell ref="S135:T136"/>
    <mergeCell ref="D136:N136"/>
    <mergeCell ref="D137:AC137"/>
    <mergeCell ref="Q132:R132"/>
    <mergeCell ref="Q133:R133"/>
    <mergeCell ref="D138:N138"/>
    <mergeCell ref="Q138:R138"/>
    <mergeCell ref="U138:AC138"/>
    <mergeCell ref="O138:P138"/>
    <mergeCell ref="U136:AC136"/>
    <mergeCell ref="D139:AC139"/>
    <mergeCell ref="A129:AF129"/>
    <mergeCell ref="A130:B144"/>
    <mergeCell ref="C130:N130"/>
    <mergeCell ref="O130:P130"/>
    <mergeCell ref="Q130:R130"/>
    <mergeCell ref="S130:T130"/>
    <mergeCell ref="U130:AC130"/>
    <mergeCell ref="AD130:AF144"/>
    <mergeCell ref="D140:N140"/>
    <mergeCell ref="O140:P140"/>
    <mergeCell ref="Q140:R140"/>
    <mergeCell ref="U140:AC140"/>
    <mergeCell ref="D141:AC141"/>
    <mergeCell ref="D142:N142"/>
    <mergeCell ref="O142:P142"/>
    <mergeCell ref="Q142:R142"/>
    <mergeCell ref="U142:AC142"/>
    <mergeCell ref="Q135:R135"/>
    <mergeCell ref="A145:B148"/>
    <mergeCell ref="C145:N145"/>
    <mergeCell ref="O145:P148"/>
    <mergeCell ref="Q145:R145"/>
    <mergeCell ref="S145:T148"/>
    <mergeCell ref="U145:AC145"/>
    <mergeCell ref="D143:AC143"/>
    <mergeCell ref="D144:N144"/>
    <mergeCell ref="O144:P144"/>
    <mergeCell ref="Q144:R144"/>
    <mergeCell ref="S144:T144"/>
    <mergeCell ref="U144:AC144"/>
    <mergeCell ref="AD145:AF148"/>
    <mergeCell ref="D146:N146"/>
    <mergeCell ref="Q146:R146"/>
    <mergeCell ref="U146:AC146"/>
    <mergeCell ref="D147:N147"/>
    <mergeCell ref="Q147:R147"/>
    <mergeCell ref="U147:AC147"/>
    <mergeCell ref="D148:N148"/>
    <mergeCell ref="Q148:R148"/>
    <mergeCell ref="U148:AC148"/>
    <mergeCell ref="AD149:AF149"/>
    <mergeCell ref="A150:AF150"/>
    <mergeCell ref="A152:B157"/>
    <mergeCell ref="C152:N152"/>
    <mergeCell ref="O152:P157"/>
    <mergeCell ref="Q152:R152"/>
    <mergeCell ref="S152:T157"/>
    <mergeCell ref="U152:AC152"/>
    <mergeCell ref="AD152:AF157"/>
    <mergeCell ref="D153:N153"/>
    <mergeCell ref="A149:B149"/>
    <mergeCell ref="C149:N149"/>
    <mergeCell ref="O149:P149"/>
    <mergeCell ref="Q149:R149"/>
    <mergeCell ref="S149:T149"/>
    <mergeCell ref="U149:AC149"/>
    <mergeCell ref="Q153:R153"/>
    <mergeCell ref="U153:AC153"/>
    <mergeCell ref="D157:N157"/>
    <mergeCell ref="Q157:R157"/>
    <mergeCell ref="U157:AC157"/>
    <mergeCell ref="A151:AF151"/>
    <mergeCell ref="D154:N154"/>
    <mergeCell ref="Q154:R154"/>
    <mergeCell ref="A161:B165"/>
    <mergeCell ref="C161:N161"/>
    <mergeCell ref="O161:P165"/>
    <mergeCell ref="Q161:R161"/>
    <mergeCell ref="S161:T165"/>
    <mergeCell ref="U161:AC161"/>
    <mergeCell ref="AD161:AF165"/>
    <mergeCell ref="D162:N162"/>
    <mergeCell ref="Q162:R162"/>
    <mergeCell ref="U162:AC162"/>
    <mergeCell ref="U225:AC225"/>
    <mergeCell ref="Q224:R224"/>
    <mergeCell ref="A169:B169"/>
    <mergeCell ref="C169:N169"/>
    <mergeCell ref="O169:P169"/>
    <mergeCell ref="Q169:R169"/>
    <mergeCell ref="S169:T169"/>
    <mergeCell ref="U169:AC169"/>
    <mergeCell ref="AD169:AF169"/>
    <mergeCell ref="AD170:AF175"/>
    <mergeCell ref="D174:N174"/>
    <mergeCell ref="Q174:R174"/>
    <mergeCell ref="U174:AC174"/>
    <mergeCell ref="A176:B179"/>
    <mergeCell ref="C176:N176"/>
    <mergeCell ref="O176:P179"/>
    <mergeCell ref="Q176:R176"/>
    <mergeCell ref="S176:T179"/>
    <mergeCell ref="U176:AC176"/>
    <mergeCell ref="AD176:AF179"/>
    <mergeCell ref="D177:N177"/>
    <mergeCell ref="Q177:R177"/>
    <mergeCell ref="U177:AC177"/>
    <mergeCell ref="D178:N178"/>
    <mergeCell ref="A211:AF211"/>
    <mergeCell ref="A212:B212"/>
    <mergeCell ref="C212:N212"/>
    <mergeCell ref="O212:P212"/>
    <mergeCell ref="Q212:R212"/>
    <mergeCell ref="S212:T212"/>
    <mergeCell ref="U212:AC212"/>
    <mergeCell ref="AD212:AF212"/>
    <mergeCell ref="AD213:AF213"/>
    <mergeCell ref="A214:B214"/>
    <mergeCell ref="C214:N214"/>
    <mergeCell ref="O214:P214"/>
    <mergeCell ref="Q214:R214"/>
    <mergeCell ref="S214:T214"/>
    <mergeCell ref="U214:AC214"/>
    <mergeCell ref="AD214:AF214"/>
    <mergeCell ref="A213:B213"/>
    <mergeCell ref="C213:N213"/>
    <mergeCell ref="O213:P213"/>
    <mergeCell ref="Q213:R213"/>
    <mergeCell ref="S213:T213"/>
    <mergeCell ref="U213:AC213"/>
    <mergeCell ref="Q219:R220"/>
    <mergeCell ref="S219:T220"/>
    <mergeCell ref="U219:AC220"/>
    <mergeCell ref="AD219:AF220"/>
    <mergeCell ref="A215:B215"/>
    <mergeCell ref="C215:N215"/>
    <mergeCell ref="O215:P215"/>
    <mergeCell ref="Q215:R215"/>
    <mergeCell ref="S215:T215"/>
    <mergeCell ref="U215:AC215"/>
    <mergeCell ref="A230:AF230"/>
    <mergeCell ref="A231:AF231"/>
    <mergeCell ref="AD221:AF221"/>
    <mergeCell ref="A228:B228"/>
    <mergeCell ref="C228:N228"/>
    <mergeCell ref="O228:P228"/>
    <mergeCell ref="Q228:R228"/>
    <mergeCell ref="S228:T228"/>
    <mergeCell ref="U228:AC228"/>
    <mergeCell ref="AD228:AF228"/>
    <mergeCell ref="A221:B221"/>
    <mergeCell ref="C221:N221"/>
    <mergeCell ref="O221:P221"/>
    <mergeCell ref="Q221:R221"/>
    <mergeCell ref="S221:T221"/>
    <mergeCell ref="U221:AC221"/>
    <mergeCell ref="D226:N226"/>
    <mergeCell ref="Q226:R226"/>
    <mergeCell ref="U226:AC226"/>
    <mergeCell ref="D227:N227"/>
    <mergeCell ref="Q227:R227"/>
    <mergeCell ref="U227:AC227"/>
    <mergeCell ref="Q225:R225"/>
    <mergeCell ref="D225:N225"/>
    <mergeCell ref="A233:AF233"/>
    <mergeCell ref="A234:AF234"/>
    <mergeCell ref="A235:B236"/>
    <mergeCell ref="C235:N236"/>
    <mergeCell ref="O235:P236"/>
    <mergeCell ref="Q235:R236"/>
    <mergeCell ref="S235:T236"/>
    <mergeCell ref="U235:AC236"/>
    <mergeCell ref="AD235:AF236"/>
    <mergeCell ref="A237:B251"/>
    <mergeCell ref="C237:N237"/>
    <mergeCell ref="O237:P251"/>
    <mergeCell ref="Q237:R237"/>
    <mergeCell ref="S237:T251"/>
    <mergeCell ref="U237:AC237"/>
    <mergeCell ref="E241:N241"/>
    <mergeCell ref="Q241:R241"/>
    <mergeCell ref="U241:AC241"/>
    <mergeCell ref="D251:N251"/>
    <mergeCell ref="Q251:R251"/>
    <mergeCell ref="U251:AC251"/>
    <mergeCell ref="U248:AC248"/>
    <mergeCell ref="E249:N249"/>
    <mergeCell ref="Q249:R249"/>
    <mergeCell ref="U249:AC249"/>
    <mergeCell ref="E244:N244"/>
    <mergeCell ref="Q244:R244"/>
    <mergeCell ref="AD237:AF251"/>
    <mergeCell ref="D238:N238"/>
    <mergeCell ref="Q238:R238"/>
    <mergeCell ref="U238:AC238"/>
    <mergeCell ref="E239:N239"/>
    <mergeCell ref="Q239:R239"/>
    <mergeCell ref="U239:AC239"/>
    <mergeCell ref="E240:N240"/>
    <mergeCell ref="Q240:R240"/>
    <mergeCell ref="U240:AC240"/>
    <mergeCell ref="D242:N242"/>
    <mergeCell ref="Q242:R242"/>
    <mergeCell ref="U242:AC242"/>
    <mergeCell ref="E243:N243"/>
    <mergeCell ref="Q243:R243"/>
    <mergeCell ref="U243:AC243"/>
    <mergeCell ref="E247:N247"/>
    <mergeCell ref="Q247:R247"/>
    <mergeCell ref="U247:AC247"/>
    <mergeCell ref="E250:N250"/>
    <mergeCell ref="Q250:R250"/>
    <mergeCell ref="U250:AC250"/>
    <mergeCell ref="E248:N248"/>
    <mergeCell ref="Q248:R248"/>
    <mergeCell ref="AD252:AF252"/>
    <mergeCell ref="A254:AF254"/>
    <mergeCell ref="A255:AF255"/>
    <mergeCell ref="A256:B257"/>
    <mergeCell ref="C256:N257"/>
    <mergeCell ref="O256:P257"/>
    <mergeCell ref="Q256:R257"/>
    <mergeCell ref="S256:T257"/>
    <mergeCell ref="U256:AC257"/>
    <mergeCell ref="AD256:AF257"/>
    <mergeCell ref="A252:B252"/>
    <mergeCell ref="C252:N252"/>
    <mergeCell ref="O252:P252"/>
    <mergeCell ref="Q252:R252"/>
    <mergeCell ref="S252:T252"/>
    <mergeCell ref="U252:AC252"/>
    <mergeCell ref="C262:N262"/>
    <mergeCell ref="O262:P262"/>
    <mergeCell ref="Q262:R262"/>
    <mergeCell ref="S262:T262"/>
    <mergeCell ref="U262:AF262"/>
    <mergeCell ref="A259:B259"/>
    <mergeCell ref="C259:N259"/>
    <mergeCell ref="O259:P259"/>
    <mergeCell ref="Q259:R259"/>
    <mergeCell ref="S259:T259"/>
    <mergeCell ref="U259:AC259"/>
    <mergeCell ref="A193:B195"/>
    <mergeCell ref="C193:N193"/>
    <mergeCell ref="O193:P195"/>
    <mergeCell ref="Q193:R193"/>
    <mergeCell ref="S193:T195"/>
    <mergeCell ref="U193:AC193"/>
    <mergeCell ref="AD193:AF195"/>
    <mergeCell ref="D194:N194"/>
    <mergeCell ref="Q194:R194"/>
    <mergeCell ref="U194:AC194"/>
    <mergeCell ref="D195:N195"/>
    <mergeCell ref="Q195:R195"/>
    <mergeCell ref="U195:AC195"/>
    <mergeCell ref="A196:B198"/>
    <mergeCell ref="C196:N196"/>
    <mergeCell ref="O196:P198"/>
    <mergeCell ref="Q196:R196"/>
    <mergeCell ref="S196:T198"/>
    <mergeCell ref="U196:AC196"/>
    <mergeCell ref="AD196:AF198"/>
    <mergeCell ref="D197:N197"/>
    <mergeCell ref="Q197:R197"/>
    <mergeCell ref="U197:AC197"/>
    <mergeCell ref="D198:N198"/>
    <mergeCell ref="Q198:R198"/>
    <mergeCell ref="U198:AC198"/>
    <mergeCell ref="A199:B201"/>
    <mergeCell ref="C199:N199"/>
    <mergeCell ref="O199:P201"/>
    <mergeCell ref="Q199:R199"/>
    <mergeCell ref="S199:T201"/>
    <mergeCell ref="U199:AC199"/>
    <mergeCell ref="AD199:AF201"/>
    <mergeCell ref="D200:N200"/>
    <mergeCell ref="Q200:R200"/>
    <mergeCell ref="U200:AC200"/>
    <mergeCell ref="D201:N201"/>
    <mergeCell ref="Q201:R201"/>
    <mergeCell ref="U201:AC201"/>
    <mergeCell ref="A202:B204"/>
    <mergeCell ref="C202:N202"/>
    <mergeCell ref="O202:P204"/>
    <mergeCell ref="Q202:R202"/>
    <mergeCell ref="S202:T204"/>
    <mergeCell ref="U202:AC202"/>
    <mergeCell ref="AD202:AF204"/>
    <mergeCell ref="D203:N203"/>
    <mergeCell ref="Q203:R203"/>
    <mergeCell ref="U203:AC203"/>
    <mergeCell ref="D204:N204"/>
    <mergeCell ref="Q204:R204"/>
    <mergeCell ref="U204:AC204"/>
    <mergeCell ref="A205:B207"/>
    <mergeCell ref="C205:N205"/>
    <mergeCell ref="O205:P207"/>
    <mergeCell ref="Q205:R205"/>
    <mergeCell ref="S205:T207"/>
    <mergeCell ref="U205:AC205"/>
    <mergeCell ref="AD205:AF207"/>
    <mergeCell ref="D206:N206"/>
    <mergeCell ref="Q206:R206"/>
    <mergeCell ref="U206:AC206"/>
    <mergeCell ref="D207:N207"/>
    <mergeCell ref="Q207:R207"/>
    <mergeCell ref="U207:AC207"/>
    <mergeCell ref="A208:B208"/>
    <mergeCell ref="C208:N208"/>
    <mergeCell ref="O208:P208"/>
    <mergeCell ref="Q208:R208"/>
    <mergeCell ref="S208:T208"/>
    <mergeCell ref="U208:AC208"/>
    <mergeCell ref="AD208:AF208"/>
    <mergeCell ref="A209:B209"/>
    <mergeCell ref="C209:N209"/>
    <mergeCell ref="O209:P209"/>
    <mergeCell ref="Q209:R209"/>
    <mergeCell ref="S209:T209"/>
    <mergeCell ref="U209:AC209"/>
    <mergeCell ref="AD209:AF209"/>
    <mergeCell ref="A210:B210"/>
    <mergeCell ref="C210:N210"/>
    <mergeCell ref="O210:P210"/>
    <mergeCell ref="Q210:R210"/>
    <mergeCell ref="S210:T210"/>
    <mergeCell ref="U210:AC210"/>
    <mergeCell ref="AD210:AF210"/>
    <mergeCell ref="A222:B227"/>
    <mergeCell ref="C222:N222"/>
    <mergeCell ref="O222:P227"/>
    <mergeCell ref="Q222:R222"/>
    <mergeCell ref="S222:T227"/>
    <mergeCell ref="U222:AC222"/>
    <mergeCell ref="AD222:AF227"/>
    <mergeCell ref="D223:N223"/>
    <mergeCell ref="Q223:R223"/>
    <mergeCell ref="U223:AC223"/>
    <mergeCell ref="D224:N224"/>
    <mergeCell ref="AD215:AF215"/>
    <mergeCell ref="A217:AF217"/>
    <mergeCell ref="A218:AF218"/>
    <mergeCell ref="A219:B220"/>
    <mergeCell ref="C219:N220"/>
    <mergeCell ref="O219:P220"/>
    <mergeCell ref="AD258:AF258"/>
    <mergeCell ref="A264:F264"/>
    <mergeCell ref="A265:F265"/>
    <mergeCell ref="A266:F266"/>
    <mergeCell ref="A267:F267"/>
    <mergeCell ref="A268:F268"/>
    <mergeCell ref="A269:F269"/>
    <mergeCell ref="A270:F270"/>
    <mergeCell ref="U244:AC244"/>
    <mergeCell ref="E245:N245"/>
    <mergeCell ref="Q245:R245"/>
    <mergeCell ref="U245:AC245"/>
    <mergeCell ref="E246:N246"/>
    <mergeCell ref="Q246:R246"/>
    <mergeCell ref="U246:AC246"/>
    <mergeCell ref="A258:B258"/>
    <mergeCell ref="C258:N258"/>
    <mergeCell ref="O258:P258"/>
    <mergeCell ref="Q258:R258"/>
    <mergeCell ref="S258:T258"/>
    <mergeCell ref="U258:AC258"/>
    <mergeCell ref="AD259:AF259"/>
    <mergeCell ref="A261:AF261"/>
    <mergeCell ref="A262:B262"/>
  </mergeCells>
  <dataValidations count="6">
    <dataValidation type="list" allowBlank="1" showInputMessage="1" showErrorMessage="1" sqref="Q223:R227 Q206:R210 Q200:R201 Q194:R195 Q190:R192 Q167:R169 Q171:R175 Q177:R179 Q181:R188 Q197:R198 Q203:R204 Q162:R165 Q212:R214 Q258:R258" xr:uid="{9E870141-82A6-4ECD-9450-8B7A95EFCFDF}">
      <formula1>$AK$277:$AK$279</formula1>
    </dataValidation>
    <dataValidation type="list" allowBlank="1" showInputMessage="1" showErrorMessage="1" sqref="Q52:R52 Q119:R121 Q138:R138 Q69:R70 Q64:R67 Q140:R140 Q142:R142" xr:uid="{A47D441F-963E-4CAA-B5F3-D22200DAD4B1}">
      <formula1>$AK$280:$AK$284</formula1>
    </dataValidation>
    <dataValidation type="list" allowBlank="1" showInputMessage="1" showErrorMessage="1" sqref="Q53:R59 Q135:Q136 Q132:Q133 Q122 Q117:Q118 Q103 Q61:R63 Q68:R68" xr:uid="{6277729C-4119-4318-ABF0-A8484007B4F2}">
      <formula1>$AK$280:$AK$283</formula1>
    </dataValidation>
    <dataValidation type="list" allowBlank="1" showInputMessage="1" showErrorMessage="1" sqref="Q146:Q148 Q221:R221 R101 Q101:Q102 R91:R92 R89 Q89:Q92 Q144:R144 Q251 Q158:R159 Q81:R86 Q149:R149" xr:uid="{FC1D8D83-C6F5-4D8B-887E-0FC1BDFD38F9}">
      <formula1>$AK$285:$AK$288</formula1>
    </dataValidation>
    <dataValidation type="list" allowBlank="1" showInputMessage="1" showErrorMessage="1" sqref="Q239:R241 Q243:R250 Q153:R154" xr:uid="{BE77277B-38D5-4D45-92B9-DDF3AE132DA3}">
      <formula1>$AK$289:$AK$291</formula1>
    </dataValidation>
    <dataValidation type="list" allowBlank="1" showInputMessage="1" showErrorMessage="1" sqref="Q155:R157" xr:uid="{AE18B29B-6433-41AF-B24E-3FE754B97E32}">
      <formula1>$AK$289:$AK$292</formula1>
    </dataValidation>
  </dataValidations>
  <hyperlinks>
    <hyperlink ref="A265:E265" location="'Urine Module'!A1" display="- Urine module" xr:uid="{8562C3D4-340B-4EB6-9FD0-E8D58047DD44}"/>
    <hyperlink ref="A265:F265" location="'General AMR Module'!A1" display="- General AMR module" xr:uid="{4342D096-BFB3-4A30-958B-465C59B38333}"/>
    <hyperlink ref="A266:E266" location="'Feces Module'!A1" display="- Feces module" xr:uid="{A880DF18-9E6D-4B72-ADE7-95B7EC6E7DFB}"/>
    <hyperlink ref="A267:E267" location="'Blood Module'!A1" display="- Blood module" xr:uid="{7B09E416-2137-4B00-B779-E7976078CB39}"/>
    <hyperlink ref="A268:E268" location="'Genital Module'!A1" display="- Genital module" xr:uid="{3BEF14CA-6D74-4E0A-AB21-A454EFC7138C}"/>
    <hyperlink ref="A269:E269" location="'Pulmonary Module'!A1" display="- Pulmonary module" xr:uid="{951345D3-0CBC-4DF1-9B9D-F2F6935AB02F}"/>
    <hyperlink ref="A270:E270" location="'Wound Module'!A1" display="- Wound module" xr:uid="{23B6B846-E215-4ADE-938E-36FAB618857C}"/>
    <hyperlink ref="A266:F266" location="'Urine Module'!A1" display="- Urine module" xr:uid="{0EB72AE4-6556-44EC-911B-B7AA797C8B90}"/>
    <hyperlink ref="A267:F267" location="'Feces Module'!A1" display="- Faeces module" xr:uid="{2B50AFB4-494A-4558-B861-8D85728A7950}"/>
    <hyperlink ref="A268:F268" location="'Blood Module'!A1" display="- Blood module" xr:uid="{188B6C92-B889-4A24-A213-B582E6BDDA0E}"/>
    <hyperlink ref="A269:F269" location="'Genital Module'!A1" display="- Genital module" xr:uid="{8C204BB2-10B3-40AA-B984-DDCD09BE2D12}"/>
  </hyperlinks>
  <pageMargins left="0.7" right="0.7" top="0.75" bottom="0.75" header="0.3" footer="0.3"/>
  <pageSetup paperSize="9" orientation="portrait"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51019148DB6FB4E9E2187A769DB7412" ma:contentTypeVersion="10" ma:contentTypeDescription="Create a new document." ma:contentTypeScope="" ma:versionID="1b0bf52923cd65741ad84229f0f554fb">
  <xsd:schema xmlns:xsd="http://www.w3.org/2001/XMLSchema" xmlns:xs="http://www.w3.org/2001/XMLSchema" xmlns:p="http://schemas.microsoft.com/office/2006/metadata/properties" xmlns:ns2="9c64da0f-ed75-4a0b-8372-be249a5e4003" targetNamespace="http://schemas.microsoft.com/office/2006/metadata/properties" ma:root="true" ma:fieldsID="8fc0862e4adb9a23773fd27dcabf4157" ns2:_="">
    <xsd:import namespace="9c64da0f-ed75-4a0b-8372-be249a5e400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64da0f-ed75-4a0b-8372-be249a5e4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76B921-F45A-4FE3-A238-F2C82F234D10}">
  <ds:schemaRefs>
    <ds:schemaRef ds:uri="http://schemas.microsoft.com/sharepoint/v3/contenttype/forms"/>
  </ds:schemaRefs>
</ds:datastoreItem>
</file>

<file path=customXml/itemProps2.xml><?xml version="1.0" encoding="utf-8"?>
<ds:datastoreItem xmlns:ds="http://schemas.openxmlformats.org/officeDocument/2006/customXml" ds:itemID="{1977F92C-40AB-4B99-BC2B-959A6973D4B1}">
  <ds:schemaRefs>
    <ds:schemaRef ds:uri="http://www.w3.org/XML/1998/namespace"/>
    <ds:schemaRef ds:uri="http://purl.org/dc/terms/"/>
    <ds:schemaRef ds:uri="http://purl.org/dc/elements/1.1/"/>
    <ds:schemaRef ds:uri="http://schemas.microsoft.com/office/infopath/2007/PartnerControls"/>
    <ds:schemaRef ds:uri="9c64da0f-ed75-4a0b-8372-be249a5e4003"/>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2432C87-ACCF-4A6A-B5B9-A19E7C91D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64da0f-ed75-4a0b-8372-be249a5e4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26</vt:i4>
      </vt:variant>
      <vt:variant>
        <vt:lpstr>Named Ranges</vt:lpstr>
      </vt:variant>
      <vt:variant>
        <vt:i4>11</vt:i4>
      </vt:variant>
    </vt:vector>
  </HeadingPairs>
  <TitlesOfParts>
    <vt:vector size="37" baseType="lpstr">
      <vt:lpstr>Introduction</vt:lpstr>
      <vt:lpstr>Instructions</vt:lpstr>
      <vt:lpstr>Set Audit Scope</vt:lpstr>
      <vt:lpstr>General AMR Module</vt:lpstr>
      <vt:lpstr>Urine Module</vt:lpstr>
      <vt:lpstr>Feces Module</vt:lpstr>
      <vt:lpstr>Blood Module</vt:lpstr>
      <vt:lpstr>Genital Module</vt:lpstr>
      <vt:lpstr>Pulmonary Module</vt:lpstr>
      <vt:lpstr>Wound Module</vt:lpstr>
      <vt:lpstr>Previous Audit Information</vt:lpstr>
      <vt:lpstr>AMR SUMMARY REPORT</vt:lpstr>
      <vt:lpstr>SLIPTA SUMMARY REPORT</vt:lpstr>
      <vt:lpstr>SLIPTA Laboratory Profile</vt:lpstr>
      <vt:lpstr>SLIPTA_S1</vt:lpstr>
      <vt:lpstr>SLIPTA_S2</vt:lpstr>
      <vt:lpstr>SLIPTA_S3</vt:lpstr>
      <vt:lpstr>SLIPTA_S4</vt:lpstr>
      <vt:lpstr>SLIPTA_S5</vt:lpstr>
      <vt:lpstr>SLIPTA_S6</vt:lpstr>
      <vt:lpstr>SLIPTA_S7</vt:lpstr>
      <vt:lpstr>SLIPTA_S8</vt:lpstr>
      <vt:lpstr>SLIPTA_S9</vt:lpstr>
      <vt:lpstr>SLIPTA_S10</vt:lpstr>
      <vt:lpstr>SLIPTA_S11</vt:lpstr>
      <vt:lpstr>SLIPTA_S12</vt:lpstr>
      <vt:lpstr>'General AMR Module'!_ftn1</vt:lpstr>
      <vt:lpstr>'General AMR Module'!_ftn2</vt:lpstr>
      <vt:lpstr>'General AMR Module'!_ftn3</vt:lpstr>
      <vt:lpstr>'General AMR Module'!_ftn4</vt:lpstr>
      <vt:lpstr>'General AMR Module'!_ftnref1</vt:lpstr>
      <vt:lpstr>'General AMR Module'!_ftnref2</vt:lpstr>
      <vt:lpstr>'General AMR Module'!_ftnref3</vt:lpstr>
      <vt:lpstr>'General AMR Module'!_ftnref4</vt:lpstr>
      <vt:lpstr>'AMR SUMMARY REPORT'!Print_Area</vt:lpstr>
      <vt:lpstr>Introduction!Print_Area</vt:lpstr>
      <vt:lpstr>'SLIPTA SUMMARY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Tjeerd Datema</dc:creator>
  <cp:keywords/>
  <dc:description/>
  <cp:lastModifiedBy>Microsoft Office User</cp:lastModifiedBy>
  <cp:revision/>
  <cp:lastPrinted>2020-05-29T10:30:24Z</cp:lastPrinted>
  <dcterms:created xsi:type="dcterms:W3CDTF">2018-10-03T09:16:51Z</dcterms:created>
  <dcterms:modified xsi:type="dcterms:W3CDTF">2021-10-05T10:09:12Z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0x010100351019148DB6FB4E9E2187A769DB7412</vt:lpwstr>
  </property>
</Properties>
</file>